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35" windowHeight="8400" activeTab="0"/>
  </bookViews>
  <sheets>
    <sheet name="acta" sheetId="1" r:id="rId1"/>
    <sheet name="dades" sheetId="2" state="hidden" r:id="rId2"/>
    <sheet name="equips+jugtdm" sheetId="3" state="hidden" r:id="rId3"/>
  </sheets>
  <externalReferences>
    <externalReference r:id="rId6"/>
  </externalReferences>
  <definedNames>
    <definedName name="_xlfn.IFERROR" hidden="1">#NAME?</definedName>
    <definedName name="ACTES">'dades'!$A$3:$DJ$496</definedName>
    <definedName name="actesxconsulta" localSheetId="1">'dades'!$A$2:$DF$76</definedName>
    <definedName name="_xlnm.Print_Area" localSheetId="0">'acta'!$B$2:$AS$33</definedName>
    <definedName name="CL_1516">'[1]Hoja4'!$A$3:$B$41</definedName>
    <definedName name="equips">'equips+jugtdm'!$A$3:$B$38</definedName>
    <definedName name="jug">'equips+jugtdm'!$D$3:$L$1000</definedName>
    <definedName name="jugtdm" localSheetId="2">'equips+jugtdm'!$D$1:$L$1000</definedName>
  </definedNames>
  <calcPr fullCalcOnLoad="1"/>
</workbook>
</file>

<file path=xl/sharedStrings.xml><?xml version="1.0" encoding="utf-8"?>
<sst xmlns="http://schemas.openxmlformats.org/spreadsheetml/2006/main" count="5442" uniqueCount="1067">
  <si>
    <t>FEDERACIÓ CATALANA DE TENNIS DE TAULA - CONSULTA D'ACTES - TERCERA ESTATAL MASCULINA - TEMPORADA 2019/2020</t>
  </si>
  <si>
    <t>Grup:</t>
  </si>
  <si>
    <t>JORNADA:</t>
  </si>
  <si>
    <t xml:space="preserve">  Dia:</t>
  </si>
  <si>
    <t xml:space="preserve"> Hora:</t>
  </si>
  <si>
    <t>Local:</t>
  </si>
  <si>
    <t>Visitant:</t>
  </si>
  <si>
    <t>Acta:</t>
  </si>
  <si>
    <t>&lt;--- (Introduir núm. d'Acta)</t>
  </si>
  <si>
    <t>Eq.ABC</t>
  </si>
  <si>
    <t>Eq.XYZ</t>
  </si>
  <si>
    <t>Ll</t>
  </si>
  <si>
    <t>Jugador</t>
  </si>
  <si>
    <t>Club</t>
  </si>
  <si>
    <t>NP</t>
  </si>
  <si>
    <t>1r joc</t>
  </si>
  <si>
    <t>2n joc</t>
  </si>
  <si>
    <t>3r joc</t>
  </si>
  <si>
    <t>4t joc</t>
  </si>
  <si>
    <t>5è joc</t>
  </si>
  <si>
    <t>Parcial</t>
  </si>
  <si>
    <t>General</t>
  </si>
  <si>
    <t>A</t>
  </si>
  <si>
    <t>B</t>
  </si>
  <si>
    <t>C</t>
  </si>
  <si>
    <t>db</t>
  </si>
  <si>
    <t>Y</t>
  </si>
  <si>
    <t>X</t>
  </si>
  <si>
    <t>Z</t>
  </si>
  <si>
    <t>Guanyador:</t>
  </si>
  <si>
    <t>Instruccions:</t>
  </si>
  <si>
    <t>- Aquest formulari és únicament per a CONSULTAR ACTES</t>
  </si>
  <si>
    <t>- No l'utilizeu per enviar els resultats</t>
  </si>
  <si>
    <t>- Introduir el número d'ACTA (consulteu-lo als fulls de resultats o al calendari)</t>
  </si>
  <si>
    <t>punts</t>
  </si>
  <si>
    <t>Acta</t>
  </si>
  <si>
    <t>Data</t>
  </si>
  <si>
    <t>Hora</t>
  </si>
  <si>
    <t>Equip 1 cal</t>
  </si>
  <si>
    <t>Equip 2 cal</t>
  </si>
  <si>
    <t>Equip loc</t>
  </si>
  <si>
    <t>Equip vis</t>
  </si>
  <si>
    <t>guany</t>
  </si>
  <si>
    <t>res1</t>
  </si>
  <si>
    <t>res2</t>
  </si>
  <si>
    <t>p1jga</t>
  </si>
  <si>
    <t>p1jgb</t>
  </si>
  <si>
    <t>p1j1a</t>
  </si>
  <si>
    <t>p1j1b</t>
  </si>
  <si>
    <t>p1j2a</t>
  </si>
  <si>
    <t>p1j2b</t>
  </si>
  <si>
    <t>p1j3a</t>
  </si>
  <si>
    <t>p1j3b</t>
  </si>
  <si>
    <t>p1j4a</t>
  </si>
  <si>
    <t>p1j4b</t>
  </si>
  <si>
    <t>p1j5a</t>
  </si>
  <si>
    <t>p1j5b</t>
  </si>
  <si>
    <t>pc1_1</t>
  </si>
  <si>
    <t>pc1_2</t>
  </si>
  <si>
    <t>p2jga</t>
  </si>
  <si>
    <t>p2jgb</t>
  </si>
  <si>
    <t>p2j1a</t>
  </si>
  <si>
    <t>p2j1b</t>
  </si>
  <si>
    <t>p2j2a</t>
  </si>
  <si>
    <t>p2j2b</t>
  </si>
  <si>
    <t>p2j3a</t>
  </si>
  <si>
    <t>p2j3b</t>
  </si>
  <si>
    <t>p2j4a</t>
  </si>
  <si>
    <t>p2j4b</t>
  </si>
  <si>
    <t>p2j5a</t>
  </si>
  <si>
    <t>p2j5b</t>
  </si>
  <si>
    <t>pc2_1</t>
  </si>
  <si>
    <t>pc2_2</t>
  </si>
  <si>
    <t>p3jga</t>
  </si>
  <si>
    <t>p3jgb</t>
  </si>
  <si>
    <t>p3j1a</t>
  </si>
  <si>
    <t>p3j1b</t>
  </si>
  <si>
    <t>p3j2a</t>
  </si>
  <si>
    <t>p3j2b</t>
  </si>
  <si>
    <t>p3j3a</t>
  </si>
  <si>
    <t>p3j3b</t>
  </si>
  <si>
    <t>p3j4a</t>
  </si>
  <si>
    <t>p3j4b</t>
  </si>
  <si>
    <t>p3j5a</t>
  </si>
  <si>
    <t>p3j5b</t>
  </si>
  <si>
    <t>pc3_1</t>
  </si>
  <si>
    <t>pc3_2</t>
  </si>
  <si>
    <t>p4jga</t>
  </si>
  <si>
    <t>p4jgb</t>
  </si>
  <si>
    <t>p4j1a</t>
  </si>
  <si>
    <t>p4j1b</t>
  </si>
  <si>
    <t>p4j2a</t>
  </si>
  <si>
    <t>p4j2b</t>
  </si>
  <si>
    <t>p4j3a</t>
  </si>
  <si>
    <t>p4j3b</t>
  </si>
  <si>
    <t>p4j4a</t>
  </si>
  <si>
    <t>p4j4b</t>
  </si>
  <si>
    <t>p4j5a</t>
  </si>
  <si>
    <t>p4j5b</t>
  </si>
  <si>
    <t>pc4_1</t>
  </si>
  <si>
    <t>pc4_2</t>
  </si>
  <si>
    <t>p5jga</t>
  </si>
  <si>
    <t>p5jgb</t>
  </si>
  <si>
    <t>p5j1a</t>
  </si>
  <si>
    <t>p5j1b</t>
  </si>
  <si>
    <t>p5j2a</t>
  </si>
  <si>
    <t>p5j2b</t>
  </si>
  <si>
    <t>p5j3a</t>
  </si>
  <si>
    <t>p5j3b</t>
  </si>
  <si>
    <t>p5j4a</t>
  </si>
  <si>
    <t>p5j4b</t>
  </si>
  <si>
    <t>p5j5a</t>
  </si>
  <si>
    <t>p5j5b</t>
  </si>
  <si>
    <t>pc5_1</t>
  </si>
  <si>
    <t>pc5_2</t>
  </si>
  <si>
    <t>p6jga</t>
  </si>
  <si>
    <t>p6jgb</t>
  </si>
  <si>
    <t>p6j1a</t>
  </si>
  <si>
    <t>p6j1b</t>
  </si>
  <si>
    <t>p6j2a</t>
  </si>
  <si>
    <t>p6j2b</t>
  </si>
  <si>
    <t>p6j3a</t>
  </si>
  <si>
    <t>p6j3b</t>
  </si>
  <si>
    <t>p6j4a</t>
  </si>
  <si>
    <t>p6j4b</t>
  </si>
  <si>
    <t>p6j5a</t>
  </si>
  <si>
    <t>p6j5b</t>
  </si>
  <si>
    <t>pc6_1</t>
  </si>
  <si>
    <t>pc6_2</t>
  </si>
  <si>
    <t>pdbjga</t>
  </si>
  <si>
    <t>pdbjgb</t>
  </si>
  <si>
    <t>pdbj1a</t>
  </si>
  <si>
    <t>pdbj1b</t>
  </si>
  <si>
    <t>pdbj2a</t>
  </si>
  <si>
    <t>pdbj2b</t>
  </si>
  <si>
    <t>pdbj3a</t>
  </si>
  <si>
    <t>pdbj3b</t>
  </si>
  <si>
    <t>pdbj4a</t>
  </si>
  <si>
    <t>pdbj4b</t>
  </si>
  <si>
    <t>pdbj5a</t>
  </si>
  <si>
    <t>pdbj5b</t>
  </si>
  <si>
    <t>pcdb_1</t>
  </si>
  <si>
    <t>pcdb_2</t>
  </si>
  <si>
    <t>-</t>
  </si>
  <si>
    <t>equips fix 19/20</t>
  </si>
  <si>
    <t>EQ</t>
  </si>
  <si>
    <t>EQUIP</t>
  </si>
  <si>
    <t>TT TRAMUNTANA</t>
  </si>
  <si>
    <t>TT CASSÀ</t>
  </si>
  <si>
    <t>CTT OLOT</t>
  </si>
  <si>
    <t>CTT BÀSCARA</t>
  </si>
  <si>
    <t>CTT VILABLAREIX</t>
  </si>
  <si>
    <t>CTT RIPOLL</t>
  </si>
  <si>
    <t>CTT XARXA MALGRAT</t>
  </si>
  <si>
    <t>TERMOTUR CALELLA</t>
  </si>
  <si>
    <t>CN MATARÓ QUADIS</t>
  </si>
  <si>
    <t>ATT PREMIÀ DE MAR</t>
  </si>
  <si>
    <t>CTT CARDEDEU EIG</t>
  </si>
  <si>
    <t>CTT PARETS</t>
  </si>
  <si>
    <t>HOSPITALET GRUPO PREVING A</t>
  </si>
  <si>
    <t>FORN BERTRAN BADALONA</t>
  </si>
  <si>
    <t>AGRUPACIÓ CONGRÉS</t>
  </si>
  <si>
    <t>C.C.SANTS</t>
  </si>
  <si>
    <t>CT BARCINO</t>
  </si>
  <si>
    <t>EL CENTRE</t>
  </si>
  <si>
    <t>CTT POBLENOU</t>
  </si>
  <si>
    <t>C.T.T.VILANOVA</t>
  </si>
  <si>
    <t>CTT TORTOSA</t>
  </si>
  <si>
    <t>CTT ALMOSTER</t>
  </si>
  <si>
    <t>BORGES MASIA TERO</t>
  </si>
  <si>
    <t>MOLLERUSSA SERVISIMO VW</t>
  </si>
  <si>
    <t>HOSPITALET GRUPO PREVING B</t>
  </si>
  <si>
    <t>BLANXART XALOC OLESA</t>
  </si>
  <si>
    <t>TT PRAT LISANT</t>
  </si>
  <si>
    <t>CTT ATENEU 1882</t>
  </si>
  <si>
    <t>CTT ATLÈTIC MOLINS DE REI</t>
  </si>
  <si>
    <t>TENNIS TAULA CASTELLDEFELS</t>
  </si>
  <si>
    <t>UE SANT CUGAT</t>
  </si>
  <si>
    <t>CLUB NATACIÓ SABADELL</t>
  </si>
  <si>
    <t>CTT ELS AMICS TERRASSA</t>
  </si>
  <si>
    <t>LA BANDA DE LA MASIA</t>
  </si>
  <si>
    <t>CLUB TENNIS TAULA TONA</t>
  </si>
  <si>
    <t>GIRBAU VIC TT</t>
  </si>
  <si>
    <t>dades a trespassar a "ACTES" i a "ALINEABLES"</t>
  </si>
  <si>
    <t>Les llicències s'han d'ordenar per club</t>
  </si>
  <si>
    <t>NAC</t>
  </si>
  <si>
    <t>TIP</t>
  </si>
  <si>
    <t>JUG</t>
  </si>
  <si>
    <t>EDA</t>
  </si>
  <si>
    <t>NUMPER</t>
  </si>
  <si>
    <t>CLUB</t>
  </si>
  <si>
    <t>A/B</t>
  </si>
  <si>
    <t>ESP</t>
  </si>
  <si>
    <t>BOYÉ Artur</t>
  </si>
  <si>
    <t>ALE</t>
  </si>
  <si>
    <t>TRAMUN</t>
  </si>
  <si>
    <t xml:space="preserve"> </t>
  </si>
  <si>
    <t>CARRERAS Pau</t>
  </si>
  <si>
    <t>CASELLAS Pere</t>
  </si>
  <si>
    <t>BEN</t>
  </si>
  <si>
    <t>CURÓS Pere</t>
  </si>
  <si>
    <t>A1</t>
  </si>
  <si>
    <t>DIAZ Jonathan</t>
  </si>
  <si>
    <t>SEN</t>
  </si>
  <si>
    <t>GARCIA Marc</t>
  </si>
  <si>
    <t>JIMÉNEZ Nil</t>
  </si>
  <si>
    <t>MENA Daniel</t>
  </si>
  <si>
    <t>S21</t>
  </si>
  <si>
    <t>MENA Raúl</t>
  </si>
  <si>
    <t>MONELL Nil</t>
  </si>
  <si>
    <t>MUNTADA Bernat</t>
  </si>
  <si>
    <t>MUNTADA Jaume</t>
  </si>
  <si>
    <t>VET</t>
  </si>
  <si>
    <t>OÑA Antonio</t>
  </si>
  <si>
    <t>PUIG Merce</t>
  </si>
  <si>
    <t>JUV</t>
  </si>
  <si>
    <t>PUJADAS Gerard</t>
  </si>
  <si>
    <t>ROS Biel</t>
  </si>
  <si>
    <t>INF</t>
  </si>
  <si>
    <t>NO NAC</t>
  </si>
  <si>
    <t>TAKENOUCHI Sabrina</t>
  </si>
  <si>
    <t>THOMSON Stuart Scott</t>
  </si>
  <si>
    <t>BORRELL Biel</t>
  </si>
  <si>
    <t>TTCAS</t>
  </si>
  <si>
    <t>CEBRIA Lluc</t>
  </si>
  <si>
    <t>A2</t>
  </si>
  <si>
    <t>CURQUEJO Claudia</t>
  </si>
  <si>
    <t>FERRER Andrea</t>
  </si>
  <si>
    <t>FIGAROLA Roc</t>
  </si>
  <si>
    <t>IRELAND Lluc</t>
  </si>
  <si>
    <t>MARTÍNEZ Oriol</t>
  </si>
  <si>
    <t>MAXIN Alexandra</t>
  </si>
  <si>
    <t>PUIGMOLE Anna</t>
  </si>
  <si>
    <t>ARBUSÀ Ferran</t>
  </si>
  <si>
    <t>OLOT</t>
  </si>
  <si>
    <t>COBA Eduard</t>
  </si>
  <si>
    <t>COSTA Marc</t>
  </si>
  <si>
    <t>MOLINÉ Gerard</t>
  </si>
  <si>
    <t>NATYNA Roman</t>
  </si>
  <si>
    <t>NIETO Guillem</t>
  </si>
  <si>
    <t>NOGUE Alex</t>
  </si>
  <si>
    <t>S23</t>
  </si>
  <si>
    <t>PONS Daniel</t>
  </si>
  <si>
    <t>RODES Aleix</t>
  </si>
  <si>
    <t>SINGH Arashbir</t>
  </si>
  <si>
    <t>SINGH Sahil</t>
  </si>
  <si>
    <t>TOR Jordi</t>
  </si>
  <si>
    <t>ALECH Josep</t>
  </si>
  <si>
    <t>BASCA</t>
  </si>
  <si>
    <t>AMAT Briac</t>
  </si>
  <si>
    <t>BARREIRO Ricard</t>
  </si>
  <si>
    <t>CORTADA Lluis</t>
  </si>
  <si>
    <t>FIGUERAS Jan</t>
  </si>
  <si>
    <t>GALLEGOS Isaac</t>
  </si>
  <si>
    <t>GELI Genis</t>
  </si>
  <si>
    <t>HURTOS Oriol</t>
  </si>
  <si>
    <t>IMLAHI Jordi</t>
  </si>
  <si>
    <t>SANDU Alexandru Adrian</t>
  </si>
  <si>
    <t>BERNEDA Robert</t>
  </si>
  <si>
    <t>VILABL</t>
  </si>
  <si>
    <t>CALLS Elvis</t>
  </si>
  <si>
    <t>CARRERAS Jan</t>
  </si>
  <si>
    <t>CASSÀ Lluís</t>
  </si>
  <si>
    <t>CASSÚ Guillem</t>
  </si>
  <si>
    <t>COLL Arnau</t>
  </si>
  <si>
    <t>GUALLAR Marti</t>
  </si>
  <si>
    <t>LILLO Adrià</t>
  </si>
  <si>
    <t>LLORET Tomas</t>
  </si>
  <si>
    <t>MARTÍNEZ Eloi</t>
  </si>
  <si>
    <t>PAGÉS Arnau</t>
  </si>
  <si>
    <t>PAGÉS Lluc</t>
  </si>
  <si>
    <t>PAGÉS Martí</t>
  </si>
  <si>
    <t>PUJOLAR Franc</t>
  </si>
  <si>
    <t>RISCO Roger</t>
  </si>
  <si>
    <t>SOY Guillem</t>
  </si>
  <si>
    <t>VALERA Miquel</t>
  </si>
  <si>
    <t>VILARNAU Pau</t>
  </si>
  <si>
    <t>ALEJO Alexandre</t>
  </si>
  <si>
    <t>RIPOLL</t>
  </si>
  <si>
    <t>CARDONA Ivan</t>
  </si>
  <si>
    <t>CARDONA Marc</t>
  </si>
  <si>
    <t>COLL Isaac</t>
  </si>
  <si>
    <t>COROMINAS Pau</t>
  </si>
  <si>
    <t>MARTINEZ Eduardo</t>
  </si>
  <si>
    <t>MORATO Eduard</t>
  </si>
  <si>
    <t>MORENO Gerard</t>
  </si>
  <si>
    <t>SELLAS Xavier</t>
  </si>
  <si>
    <t>SURIÑACH Gabriel</t>
  </si>
  <si>
    <t>BAYON Mario</t>
  </si>
  <si>
    <t>XARXA</t>
  </si>
  <si>
    <t>CASTELLA Juan</t>
  </si>
  <si>
    <t>DOVARGANES Servant</t>
  </si>
  <si>
    <t>FERNANDEZ Jordi</t>
  </si>
  <si>
    <t>MAS Daniel</t>
  </si>
  <si>
    <t>NOGUERES Joan</t>
  </si>
  <si>
    <t>PEDEMONTE Joaquim</t>
  </si>
  <si>
    <t>PONS Jordi</t>
  </si>
  <si>
    <t>ABIO Xavier</t>
  </si>
  <si>
    <t>CALEL</t>
  </si>
  <si>
    <t>ARCOS Candela</t>
  </si>
  <si>
    <t>ARCOS Lola</t>
  </si>
  <si>
    <t>ARDERIU Pau</t>
  </si>
  <si>
    <t>CARMONA Manuel</t>
  </si>
  <si>
    <t>CERVANTES Joel</t>
  </si>
  <si>
    <t>FONT Jordi</t>
  </si>
  <si>
    <t>FONT Laia</t>
  </si>
  <si>
    <t>GARRIDO Martí</t>
  </si>
  <si>
    <t>KUMAR Aman</t>
  </si>
  <si>
    <t>LEONE Mateo</t>
  </si>
  <si>
    <t>LEONE Tomás</t>
  </si>
  <si>
    <t>MARTINEZ Abel</t>
  </si>
  <si>
    <t>MARTÍNEZ Alex</t>
  </si>
  <si>
    <t>MARTÍNEZ Maria</t>
  </si>
  <si>
    <t>PUIG Aitor</t>
  </si>
  <si>
    <t>PUIG Jaume</t>
  </si>
  <si>
    <t>ROCA Aniol</t>
  </si>
  <si>
    <t>ROCA David</t>
  </si>
  <si>
    <t>RUSCALLEDA Antoni</t>
  </si>
  <si>
    <t>PRE</t>
  </si>
  <si>
    <t>SANCHEZ Josep</t>
  </si>
  <si>
    <t>SAÑA Orlando</t>
  </si>
  <si>
    <t>VILALTA Agusti</t>
  </si>
  <si>
    <t>VILLARET Adrià</t>
  </si>
  <si>
    <t>VILLARET Mateu</t>
  </si>
  <si>
    <t>VILLARET Pol</t>
  </si>
  <si>
    <t>WIELAND Johann</t>
  </si>
  <si>
    <t>CALVILLO Izan</t>
  </si>
  <si>
    <t>MATARO</t>
  </si>
  <si>
    <t>DVORAK Volodymir</t>
  </si>
  <si>
    <t>NUÑEZ Roc</t>
  </si>
  <si>
    <t>PACAREU Aleix</t>
  </si>
  <si>
    <t>PACAREU Sergi</t>
  </si>
  <si>
    <t>PALOMO Berta</t>
  </si>
  <si>
    <t>PIJUAN Guillem</t>
  </si>
  <si>
    <t>POUS Jacob</t>
  </si>
  <si>
    <t>ROCAMORA Andreu</t>
  </si>
  <si>
    <t>RODON Arnau</t>
  </si>
  <si>
    <t>RODÓN Roger</t>
  </si>
  <si>
    <t>SANS Martina</t>
  </si>
  <si>
    <t>BALLESTA Lluis Carles</t>
  </si>
  <si>
    <t>PREMIA</t>
  </si>
  <si>
    <t>COLLDEFORN Jaume</t>
  </si>
  <si>
    <t>CUMPLIDO Guadalupe</t>
  </si>
  <si>
    <t>ESCOLA Francisco Javier</t>
  </si>
  <si>
    <t>GARCIA David</t>
  </si>
  <si>
    <t>GARCIA Xavier</t>
  </si>
  <si>
    <t>GOMEZ Joel</t>
  </si>
  <si>
    <t>GUAL Jordi</t>
  </si>
  <si>
    <t>GUARCH Joaquim</t>
  </si>
  <si>
    <t>KREMEN Lara</t>
  </si>
  <si>
    <t>MARTINEZ Dani</t>
  </si>
  <si>
    <t>PINEDA Jordi</t>
  </si>
  <si>
    <t>RODA Martí</t>
  </si>
  <si>
    <t>ROSELLÓ Jordi</t>
  </si>
  <si>
    <t>SANTIAGO David Jose</t>
  </si>
  <si>
    <t>VILARO Joan Mª</t>
  </si>
  <si>
    <t>ALMENDROS Anibal</t>
  </si>
  <si>
    <t>CARDED</t>
  </si>
  <si>
    <t>AZCON David</t>
  </si>
  <si>
    <t>AZCON Joaquin</t>
  </si>
  <si>
    <t>CASANOVA Claudia</t>
  </si>
  <si>
    <t>CONSUEGRA Antonio Jose</t>
  </si>
  <si>
    <t>GUAL Carles</t>
  </si>
  <si>
    <t>GUAL Enric</t>
  </si>
  <si>
    <t>GUAL Josep</t>
  </si>
  <si>
    <t>GUTIERREZ Joan M.</t>
  </si>
  <si>
    <t>JORDI Joan</t>
  </si>
  <si>
    <t>LUCEA Javier</t>
  </si>
  <si>
    <t>MONSALVE Francesc</t>
  </si>
  <si>
    <t>MOYANO Cristian</t>
  </si>
  <si>
    <t>RIUS Eusebi</t>
  </si>
  <si>
    <t>RODRIGUEZ Xavier</t>
  </si>
  <si>
    <t>VERA Edgardo Oliver</t>
  </si>
  <si>
    <t>MARIN Marc</t>
  </si>
  <si>
    <t>PARETS</t>
  </si>
  <si>
    <t>MARIN Victor</t>
  </si>
  <si>
    <t>MARTÍN Agustí</t>
  </si>
  <si>
    <t>MOLINA Miguel</t>
  </si>
  <si>
    <t>MONTAÑANA Hector</t>
  </si>
  <si>
    <t>OLIVERA Clara-Jonia</t>
  </si>
  <si>
    <t>ROMERO Francesc</t>
  </si>
  <si>
    <t>CANTON Bruno</t>
  </si>
  <si>
    <t>HOSPIT</t>
  </si>
  <si>
    <t>AB</t>
  </si>
  <si>
    <t>CARRASCO Daniel</t>
  </si>
  <si>
    <t>COMAS Pol</t>
  </si>
  <si>
    <t>COSTA Joao Miguel</t>
  </si>
  <si>
    <t>DE BLAS Xavier</t>
  </si>
  <si>
    <t>DOMINGUEZ Pablo</t>
  </si>
  <si>
    <t>ELLACURÍA Pablo</t>
  </si>
  <si>
    <t>FERNANDEZ Oriol</t>
  </si>
  <si>
    <t>FERRÉ Marcel</t>
  </si>
  <si>
    <t>GARCIA Joan Marc</t>
  </si>
  <si>
    <t>GUARCH Roger</t>
  </si>
  <si>
    <t>HERRERO Pau</t>
  </si>
  <si>
    <t>JIMENEZ Francisco Manuel</t>
  </si>
  <si>
    <t>KISHCHUK Nazarii</t>
  </si>
  <si>
    <t>MARANTE Fernando</t>
  </si>
  <si>
    <t>MUNIESA Ruben</t>
  </si>
  <si>
    <t>MUNIESA Victor</t>
  </si>
  <si>
    <t>PANADES Enrique</t>
  </si>
  <si>
    <t>PINAZO Carlos</t>
  </si>
  <si>
    <t>QUINTERO Bethany Lyn</t>
  </si>
  <si>
    <t>RODRIGUEZ Adria</t>
  </si>
  <si>
    <t>SACASAS Laia</t>
  </si>
  <si>
    <t>SACASAS Marcel</t>
  </si>
  <si>
    <t>SANCHÍS Marc</t>
  </si>
  <si>
    <t>SANZ Ignacio</t>
  </si>
  <si>
    <t>SAURINA Guillem</t>
  </si>
  <si>
    <t>SOLER Albert</t>
  </si>
  <si>
    <t>ALFONSO Pol</t>
  </si>
  <si>
    <t>BADALO</t>
  </si>
  <si>
    <t>ARGEMÍ Ïu</t>
  </si>
  <si>
    <t>CASES Alex</t>
  </si>
  <si>
    <t>CRESPO Pere</t>
  </si>
  <si>
    <t>ECHEVERRIA Ona</t>
  </si>
  <si>
    <t>FIGUERAS Antoni</t>
  </si>
  <si>
    <t>FORMENTÍ Marc</t>
  </si>
  <si>
    <t>GÓMEZ Andreu</t>
  </si>
  <si>
    <t>HURTADO José A.</t>
  </si>
  <si>
    <t>LLORET Jordi</t>
  </si>
  <si>
    <t>MAROTO Adrià</t>
  </si>
  <si>
    <t>MARTÍNEZ Carlos</t>
  </si>
  <si>
    <t>MENINO Eudald</t>
  </si>
  <si>
    <t>MENINO Pau</t>
  </si>
  <si>
    <t>MILLAN Jan</t>
  </si>
  <si>
    <t>MONTÀÑEZ Xavier</t>
  </si>
  <si>
    <t>NAVARRO Arnau</t>
  </si>
  <si>
    <t>NOGUERAS Joan</t>
  </si>
  <si>
    <t>NOLIS Josep Maria</t>
  </si>
  <si>
    <t>NOVELL Ferran</t>
  </si>
  <si>
    <t>PERUJO Marcos</t>
  </si>
  <si>
    <t>PUIGCORBÉ Martí</t>
  </si>
  <si>
    <t>RAVENTÓS Arnau</t>
  </si>
  <si>
    <t>REQUENA Saúl</t>
  </si>
  <si>
    <t>ROBLES Adrià</t>
  </si>
  <si>
    <t>ROJO Ivan</t>
  </si>
  <si>
    <t>ROJO Mario</t>
  </si>
  <si>
    <t>RUESCAS David</t>
  </si>
  <si>
    <t>SANZ Marcel</t>
  </si>
  <si>
    <t>TÀRRAGA Álvaro</t>
  </si>
  <si>
    <t>WANG Nuan Yang</t>
  </si>
  <si>
    <t>ZHENG Yu Qi</t>
  </si>
  <si>
    <t>ALEMANY Antonio</t>
  </si>
  <si>
    <t>CONGRE</t>
  </si>
  <si>
    <t>BALAGUER Juan Enrique</t>
  </si>
  <si>
    <t>BENITO Emilio</t>
  </si>
  <si>
    <t>CARVALLO Ignacio</t>
  </si>
  <si>
    <t>COCHRAN Jordi</t>
  </si>
  <si>
    <t>FLORES Emma</t>
  </si>
  <si>
    <t>GARCIA Daniel</t>
  </si>
  <si>
    <t>GARCIA Eduardo</t>
  </si>
  <si>
    <t>GARCÍA Joan</t>
  </si>
  <si>
    <t>GARRIGA Linus</t>
  </si>
  <si>
    <t>GONZALEZ Guillem</t>
  </si>
  <si>
    <t>JUNI Carlos</t>
  </si>
  <si>
    <t>MADURELL Josep</t>
  </si>
  <si>
    <t>MALDONADO Miquel</t>
  </si>
  <si>
    <t>MARCA Ramon</t>
  </si>
  <si>
    <t>PEÑA Ana Maria</t>
  </si>
  <si>
    <t>PEÑA Dario Alfonso</t>
  </si>
  <si>
    <t>PEREZ Marta</t>
  </si>
  <si>
    <t>POYATOS Xavier</t>
  </si>
  <si>
    <t>RINS Jordi</t>
  </si>
  <si>
    <t>RIPOLLES Jaime</t>
  </si>
  <si>
    <t>RODRIGUEZ Joaquim</t>
  </si>
  <si>
    <t>RUIZ Miriam</t>
  </si>
  <si>
    <t>SALLA Gloria</t>
  </si>
  <si>
    <t>TORRES Joaquim</t>
  </si>
  <si>
    <t>TRIFOL David</t>
  </si>
  <si>
    <t>VARGAS Neo</t>
  </si>
  <si>
    <t>VARGAS Pedro Juan</t>
  </si>
  <si>
    <t>ARRAYAS Victor</t>
  </si>
  <si>
    <t>SANTS</t>
  </si>
  <si>
    <t>AYUSO Alejandro</t>
  </si>
  <si>
    <t>BELMONTE Alejandro</t>
  </si>
  <si>
    <t>BOFARULL Ramon</t>
  </si>
  <si>
    <t>CASAS Jaume</t>
  </si>
  <si>
    <t>GIMÉNEZ Julio</t>
  </si>
  <si>
    <t>IGLESIAS Carlos</t>
  </si>
  <si>
    <t>LEMUS Luis Antonio</t>
  </si>
  <si>
    <t>MAÑE Merce</t>
  </si>
  <si>
    <t>MARTÍNEZ Àlex</t>
  </si>
  <si>
    <t>NUÑEZ Edgardo</t>
  </si>
  <si>
    <t>PANAREDA Jordi</t>
  </si>
  <si>
    <t>PASCUAL Rafael</t>
  </si>
  <si>
    <t>PEDRÓ Santiago</t>
  </si>
  <si>
    <t>PINA Carlos</t>
  </si>
  <si>
    <t>RIVAS Emili</t>
  </si>
  <si>
    <t>RUIZ Juan Jesus</t>
  </si>
  <si>
    <t>TARRAGO Enric</t>
  </si>
  <si>
    <t>VIDAL Oscar</t>
  </si>
  <si>
    <t>WEN Yang</t>
  </si>
  <si>
    <t>CAUDET Roman</t>
  </si>
  <si>
    <t>BARCIN</t>
  </si>
  <si>
    <t>CHAUME Arturo</t>
  </si>
  <si>
    <t>CULLA Jose Luis</t>
  </si>
  <si>
    <t>FONOLLA Ramon</t>
  </si>
  <si>
    <t>GARRIDO Antoni</t>
  </si>
  <si>
    <t>GODES Ana Maria</t>
  </si>
  <si>
    <t>LAUNAIS Bruno</t>
  </si>
  <si>
    <t>PALES Josep Mª</t>
  </si>
  <si>
    <t>PEÑA Clemente</t>
  </si>
  <si>
    <t>SERRANO Jorge</t>
  </si>
  <si>
    <t>SOLER Ramon</t>
  </si>
  <si>
    <t>ALVAREZ Enrique Sotero</t>
  </si>
  <si>
    <t>CENTRE</t>
  </si>
  <si>
    <t>BADIA Albert</t>
  </si>
  <si>
    <t>BERNABEU Ricardo</t>
  </si>
  <si>
    <t>BURLO David</t>
  </si>
  <si>
    <t>CABESTANY Eduard</t>
  </si>
  <si>
    <t>CARBONELL Daniel</t>
  </si>
  <si>
    <t>CHACON Albert</t>
  </si>
  <si>
    <t>CHACON Alejandro</t>
  </si>
  <si>
    <t>CONDAL Jaume</t>
  </si>
  <si>
    <t>DOMENECH Jose</t>
  </si>
  <si>
    <t>EXPOSITO Juan Antonio</t>
  </si>
  <si>
    <t>FERREIRA Isaac</t>
  </si>
  <si>
    <t>FRANCH Jaume</t>
  </si>
  <si>
    <t>GARCIA Jose Luis</t>
  </si>
  <si>
    <t>GIL Juan Manuel</t>
  </si>
  <si>
    <t>GOMIS Anna</t>
  </si>
  <si>
    <t>GOMIS Francesc</t>
  </si>
  <si>
    <t>LALINDE Carlos</t>
  </si>
  <si>
    <t>LARRIBA Luis</t>
  </si>
  <si>
    <t>LLUVERAS Oriol Manuel</t>
  </si>
  <si>
    <t>MARTIN Julian</t>
  </si>
  <si>
    <t>MENDOZA Alejandro</t>
  </si>
  <si>
    <t>MORI Dorian</t>
  </si>
  <si>
    <t>POCH Xavier</t>
  </si>
  <si>
    <t>RABASA Antoni</t>
  </si>
  <si>
    <t>RECHES Ivan</t>
  </si>
  <si>
    <t>SAYOL Gemma</t>
  </si>
  <si>
    <t>SERRANO Fabià</t>
  </si>
  <si>
    <t>VERA Juan</t>
  </si>
  <si>
    <t>VIADE Antonio</t>
  </si>
  <si>
    <t>BOIX Angel Antonio</t>
  </si>
  <si>
    <t>ATEPN</t>
  </si>
  <si>
    <t>CAPILLA Carlos</t>
  </si>
  <si>
    <t>FELIU Jose</t>
  </si>
  <si>
    <t>FRANQUET Juan</t>
  </si>
  <si>
    <t>GARCES Lorenzo</t>
  </si>
  <si>
    <t>MORENO Juan M.</t>
  </si>
  <si>
    <t>RIMBAU Joaquim</t>
  </si>
  <si>
    <t>RODRIGUEZ Alba</t>
  </si>
  <si>
    <t>SANCHEZ Ana</t>
  </si>
  <si>
    <t>VICENTE Marcos</t>
  </si>
  <si>
    <t>VICENTE Pau</t>
  </si>
  <si>
    <t>CAELLES Candela</t>
  </si>
  <si>
    <t>VILANO</t>
  </si>
  <si>
    <t>CARMONA Albert</t>
  </si>
  <si>
    <t>CONDE F. Xavier</t>
  </si>
  <si>
    <t>DIPOLLINA Giulia</t>
  </si>
  <si>
    <t>ENCUENTRA Samuel</t>
  </si>
  <si>
    <t>ESCOBAR Valentin</t>
  </si>
  <si>
    <t>ESCOBAR Violeta</t>
  </si>
  <si>
    <t>GARROTE Biel</t>
  </si>
  <si>
    <t>GIMENO Bernat</t>
  </si>
  <si>
    <t>GONZALVEZ Marti</t>
  </si>
  <si>
    <t>JANÉ Marc</t>
  </si>
  <si>
    <t>MASEGOSA Abel</t>
  </si>
  <si>
    <t>MESTRES Arnau</t>
  </si>
  <si>
    <t>MILA Salvador</t>
  </si>
  <si>
    <t>RAIMBAULT Gonzalo</t>
  </si>
  <si>
    <t>RUIZ Joan</t>
  </si>
  <si>
    <t>AYORA Miguel</t>
  </si>
  <si>
    <t>TORTOS</t>
  </si>
  <si>
    <t>CAMPOS Sergi</t>
  </si>
  <si>
    <t>DOMINGO David</t>
  </si>
  <si>
    <t>DRYAEV Tengiz</t>
  </si>
  <si>
    <t>GISBERT Arnau</t>
  </si>
  <si>
    <t>LOMBARTE Salvador</t>
  </si>
  <si>
    <t>MARTINEZ Arcadio</t>
  </si>
  <si>
    <t>MARTINEZ Juan</t>
  </si>
  <si>
    <t>MARTINEZ Roger</t>
  </si>
  <si>
    <t>MARTORELL Xavier</t>
  </si>
  <si>
    <t>MUÑOZ Juan Carlos</t>
  </si>
  <si>
    <t>OBREGON Joan</t>
  </si>
  <si>
    <t>QUEROL Jaume</t>
  </si>
  <si>
    <t>ROCA Eric</t>
  </si>
  <si>
    <t>SANAHUJA Ivan Manuel</t>
  </si>
  <si>
    <t>CHICO M. Angel</t>
  </si>
  <si>
    <t>ALMOST</t>
  </si>
  <si>
    <t>CIURANA Sergi</t>
  </si>
  <si>
    <t>FERRÉ Sergi</t>
  </si>
  <si>
    <t>GEBELLI Oriol</t>
  </si>
  <si>
    <t>PADILLA Manel</t>
  </si>
  <si>
    <t>PAGES Gerard</t>
  </si>
  <si>
    <t>PALLEJA Ramon</t>
  </si>
  <si>
    <t>PIÑOL Marc</t>
  </si>
  <si>
    <t>TORRES Adria</t>
  </si>
  <si>
    <t>ALBA Pau</t>
  </si>
  <si>
    <t>BORGES</t>
  </si>
  <si>
    <t>AMIGÓ Max</t>
  </si>
  <si>
    <t>AMILL Marc</t>
  </si>
  <si>
    <t>BARRUFET Jaume</t>
  </si>
  <si>
    <t>BELLET Marçal</t>
  </si>
  <si>
    <t>BENET Elsa</t>
  </si>
  <si>
    <t>BENET Roger</t>
  </si>
  <si>
    <t>BOSCH Arnau</t>
  </si>
  <si>
    <t>CALVERA David</t>
  </si>
  <si>
    <t>CAPDEVILA Bernat</t>
  </si>
  <si>
    <t>CARRERA Francesc</t>
  </si>
  <si>
    <t>CASELLES Pere</t>
  </si>
  <si>
    <t>CERDAN Àlex</t>
  </si>
  <si>
    <t>FARRÉ Josep</t>
  </si>
  <si>
    <t>GALLART Carlos</t>
  </si>
  <si>
    <t>GÜELL Pau</t>
  </si>
  <si>
    <t>LOPEZ Adam</t>
  </si>
  <si>
    <t>MACIA Joan Ramon</t>
  </si>
  <si>
    <t>MADUEÑO Aitor</t>
  </si>
  <si>
    <t>MADUEÑO Ivan</t>
  </si>
  <si>
    <t>MATEU Abel</t>
  </si>
  <si>
    <t>MONNÉ Adrià</t>
  </si>
  <si>
    <t>MORENO Marçal</t>
  </si>
  <si>
    <t>MÜLLER Luca Pau</t>
  </si>
  <si>
    <t>PALAU Pau</t>
  </si>
  <si>
    <t>PERELLO Josep</t>
  </si>
  <si>
    <t>QUINTANA Gerard</t>
  </si>
  <si>
    <t>RIBERA Albert</t>
  </si>
  <si>
    <t>RIBERA Pol</t>
  </si>
  <si>
    <t>RIU David</t>
  </si>
  <si>
    <t>SANCHEZ Quim</t>
  </si>
  <si>
    <t>SEGURA Maria</t>
  </si>
  <si>
    <t>SERRET Joan</t>
  </si>
  <si>
    <t>SOLANS Edna</t>
  </si>
  <si>
    <t>SOLANS Francesc</t>
  </si>
  <si>
    <t>TORNE Eric</t>
  </si>
  <si>
    <t>CARRERA Àlex</t>
  </si>
  <si>
    <t>MOLLSA</t>
  </si>
  <si>
    <t>CASTELLÓ Marc</t>
  </si>
  <si>
    <t>CRUZ Antonio</t>
  </si>
  <si>
    <t>FELIU Albert</t>
  </si>
  <si>
    <t>FERNÁNDEZ Cristian</t>
  </si>
  <si>
    <t>HIDISAN, Lucian Razvan</t>
  </si>
  <si>
    <t>LECH Sebastian Lukasz</t>
  </si>
  <si>
    <t>MAIMÓ Xavier</t>
  </si>
  <si>
    <t>MIRO Francesc</t>
  </si>
  <si>
    <t>MIRO Marc</t>
  </si>
  <si>
    <t>MOLINA Marc</t>
  </si>
  <si>
    <t>SANS Guillem</t>
  </si>
  <si>
    <t>SOLER Blai</t>
  </si>
  <si>
    <t>SOLSONA Guillem</t>
  </si>
  <si>
    <t>BARELA Nico</t>
  </si>
  <si>
    <t>HOSPITB</t>
  </si>
  <si>
    <t>COSTA Tomas</t>
  </si>
  <si>
    <t>GUTIÉRREZ Ramiro Francisco</t>
  </si>
  <si>
    <t>MILANOVIC Antony Laurent</t>
  </si>
  <si>
    <t>PLAZAS Gustavo</t>
  </si>
  <si>
    <t>SOLSONA Eduard</t>
  </si>
  <si>
    <t>AGUILA Iago</t>
  </si>
  <si>
    <t>OLESA</t>
  </si>
  <si>
    <t>ALMASQUE Oriol</t>
  </si>
  <si>
    <t>BOLTÀ Ot</t>
  </si>
  <si>
    <t>BUXEDA Joan</t>
  </si>
  <si>
    <t>CASADO Yeray</t>
  </si>
  <si>
    <t>DELGADO Francisco</t>
  </si>
  <si>
    <t>DUOCASTELLA Ricard</t>
  </si>
  <si>
    <t>FLORES Francisco</t>
  </si>
  <si>
    <t>GARCIA Benito</t>
  </si>
  <si>
    <t>GASCON Alejandro</t>
  </si>
  <si>
    <t>GRAU Antoni</t>
  </si>
  <si>
    <t>HARO Gerard</t>
  </si>
  <si>
    <t>HUERTAS Ruben</t>
  </si>
  <si>
    <t>LLONGUERAS Valenti</t>
  </si>
  <si>
    <t>MAREGIL Alvaro</t>
  </si>
  <si>
    <t>MOSCOSO Camila Renata</t>
  </si>
  <si>
    <t>MOYA Carlos</t>
  </si>
  <si>
    <t>OLLE Xavier</t>
  </si>
  <si>
    <t>PLAYÀ Josep Mª</t>
  </si>
  <si>
    <t>PUBILL Jaume</t>
  </si>
  <si>
    <t>RUIZ Cristobal</t>
  </si>
  <si>
    <t>SUÑE Manel</t>
  </si>
  <si>
    <t>AGUADO Aniano</t>
  </si>
  <si>
    <t>PRAT</t>
  </si>
  <si>
    <t>ARDILA Juan Carlos</t>
  </si>
  <si>
    <t>CALLEJA David</t>
  </si>
  <si>
    <t>CAMINO Juan Manuel</t>
  </si>
  <si>
    <t>CAÑETE Antonio Jose</t>
  </si>
  <si>
    <t>CASOLIVA Juan Jose</t>
  </si>
  <si>
    <t>DELGADO Ruben</t>
  </si>
  <si>
    <t>JULIÀ Fèlix</t>
  </si>
  <si>
    <t>MARTIN Armando</t>
  </si>
  <si>
    <t>MARTINEZ Eduard</t>
  </si>
  <si>
    <t>MONTAGUT Ramon</t>
  </si>
  <si>
    <t>RABADAN Luis</t>
  </si>
  <si>
    <t>RUIZ Amador</t>
  </si>
  <si>
    <t>SINAGRA Ariel Dario</t>
  </si>
  <si>
    <t>ALTELARREA Erik</t>
  </si>
  <si>
    <t>ATEN82</t>
  </si>
  <si>
    <t>ASENSIO Obed</t>
  </si>
  <si>
    <t>BONALUQUE Mar</t>
  </si>
  <si>
    <t>BONALUQUE Sergio</t>
  </si>
  <si>
    <t>BONAVILA Alejandro</t>
  </si>
  <si>
    <t>BONAVILA Pol</t>
  </si>
  <si>
    <t>COMAS Jordi</t>
  </si>
  <si>
    <t>CUBELLS Jesus</t>
  </si>
  <si>
    <t>DURAN Roberto Carlos</t>
  </si>
  <si>
    <t>EXPOSITO Jordi</t>
  </si>
  <si>
    <t>FERNANDEZ Sergio</t>
  </si>
  <si>
    <t>GIMENEZ Angel</t>
  </si>
  <si>
    <t>GIRO Xavier</t>
  </si>
  <si>
    <t>HIDALGO Hernan</t>
  </si>
  <si>
    <t>INFANTE Enric</t>
  </si>
  <si>
    <t>INFANTE Julia</t>
  </si>
  <si>
    <t>LLOPART Jaume</t>
  </si>
  <si>
    <t>LOPEZ Eric</t>
  </si>
  <si>
    <t>LOPEZ Sergi</t>
  </si>
  <si>
    <t>MANZANO Enric</t>
  </si>
  <si>
    <t>MARTI Eric</t>
  </si>
  <si>
    <t>MARTINEZ Eva</t>
  </si>
  <si>
    <t>MARTINEZ Ivan</t>
  </si>
  <si>
    <t>MORA Isaac</t>
  </si>
  <si>
    <t>MORALES Manuel</t>
  </si>
  <si>
    <t>MUÑOZ Andreu</t>
  </si>
  <si>
    <t>MUÑOZ M. Elena</t>
  </si>
  <si>
    <t>OBIOLS Pol</t>
  </si>
  <si>
    <t>OSUNA Fco. Jose</t>
  </si>
  <si>
    <t>PALLAS Sergi</t>
  </si>
  <si>
    <t>PASCUAL Marc</t>
  </si>
  <si>
    <t>PEREZ Pablo</t>
  </si>
  <si>
    <t>PLA Joaquim</t>
  </si>
  <si>
    <t>PONS Roger</t>
  </si>
  <si>
    <t>PORTET Josep Mª</t>
  </si>
  <si>
    <t>ROMO Miquel</t>
  </si>
  <si>
    <t>ROMO Pol</t>
  </si>
  <si>
    <t>SAIZ David</t>
  </si>
  <si>
    <t>SEGURA Antoni</t>
  </si>
  <si>
    <t>TEXIDO Jan</t>
  </si>
  <si>
    <t>TORRELL Enrique</t>
  </si>
  <si>
    <t>TOST Daniel</t>
  </si>
  <si>
    <t>VEGA Alberto</t>
  </si>
  <si>
    <t>VELEZ Alex</t>
  </si>
  <si>
    <t>VELEZ Ivan</t>
  </si>
  <si>
    <t>VINUESA Victor</t>
  </si>
  <si>
    <t>ARGENTE Francesc</t>
  </si>
  <si>
    <t>MOLINS</t>
  </si>
  <si>
    <t>DURAN Ignasi</t>
  </si>
  <si>
    <t>FUCHS Andreas</t>
  </si>
  <si>
    <t>LONGÀS Josep</t>
  </si>
  <si>
    <t>MINGUELL Roger</t>
  </si>
  <si>
    <t>NOUREDDINE Kassimi</t>
  </si>
  <si>
    <t>PACHECO Jordi</t>
  </si>
  <si>
    <t>PUIGGARÍ Albert</t>
  </si>
  <si>
    <t>REY Jose Antonio</t>
  </si>
  <si>
    <t>SALA Carles</t>
  </si>
  <si>
    <t>SOISA Pedro</t>
  </si>
  <si>
    <t>CAPDEVILA Oscar</t>
  </si>
  <si>
    <t>CASTDF</t>
  </si>
  <si>
    <t>DE BLAS Diego</t>
  </si>
  <si>
    <t>ESCOBAR David</t>
  </si>
  <si>
    <t>FERNANDEZ David</t>
  </si>
  <si>
    <t>FERNÁNDEZ Raul</t>
  </si>
  <si>
    <t>GARCIA Jose Antonio</t>
  </si>
  <si>
    <t>GUZMÁN Arnau</t>
  </si>
  <si>
    <t>HEREDIA Roger</t>
  </si>
  <si>
    <t>LARA Pau</t>
  </si>
  <si>
    <t>MATA Javier</t>
  </si>
  <si>
    <t>MONZÓ Rafael</t>
  </si>
  <si>
    <t>NAVARRO Angel</t>
  </si>
  <si>
    <t>NAVARRO Marc</t>
  </si>
  <si>
    <t>PRIEGO Hristo</t>
  </si>
  <si>
    <t>SANTIAGO Cristian</t>
  </si>
  <si>
    <t>TORRENTE Marc</t>
  </si>
  <si>
    <t>ADINA Noel-Rene</t>
  </si>
  <si>
    <t>S.CUGA</t>
  </si>
  <si>
    <t>AMAGO Carla</t>
  </si>
  <si>
    <t>BETETA Miquel</t>
  </si>
  <si>
    <t>BUGARÍN Sara</t>
  </si>
  <si>
    <t>CARRETERO Carlos</t>
  </si>
  <si>
    <t>CARRO Sofia</t>
  </si>
  <si>
    <t>CUEVAS Joel</t>
  </si>
  <si>
    <t>ESTIVILL Cristina</t>
  </si>
  <si>
    <t>FERRER Bernat</t>
  </si>
  <si>
    <t>FIGOLS Enric</t>
  </si>
  <si>
    <t>GUARCH Alexia</t>
  </si>
  <si>
    <t>HUERTAS Bruno</t>
  </si>
  <si>
    <t>LANCHON Marc</t>
  </si>
  <si>
    <t>MATEOS Enric</t>
  </si>
  <si>
    <t>MATEOS Roger</t>
  </si>
  <si>
    <t>MORA Joel</t>
  </si>
  <si>
    <t>MORENO Alex</t>
  </si>
  <si>
    <t>MUNNÉ Laia</t>
  </si>
  <si>
    <t>MUNNÉ Mariona</t>
  </si>
  <si>
    <t>NÚÑEZ Pau</t>
  </si>
  <si>
    <t>OLIVERAS Gabriel</t>
  </si>
  <si>
    <t>ORTIZ Francesc Xavier</t>
  </si>
  <si>
    <t>PAREDES Marco</t>
  </si>
  <si>
    <t>PAREJA Joan</t>
  </si>
  <si>
    <t>VERDEJO Josep Maria</t>
  </si>
  <si>
    <t>ZOU Tian Qi</t>
  </si>
  <si>
    <t>ZOU Tian Xiang</t>
  </si>
  <si>
    <t>AGUILERA Marta</t>
  </si>
  <si>
    <t>CNSABA</t>
  </si>
  <si>
    <t>BARBERA Joan</t>
  </si>
  <si>
    <t>BARBERÀ Quim</t>
  </si>
  <si>
    <t>BELLSOLÀ Pere</t>
  </si>
  <si>
    <t>BURNS Max</t>
  </si>
  <si>
    <t>CANALES Biel</t>
  </si>
  <si>
    <t>CASANOVAS Sergi</t>
  </si>
  <si>
    <t>CLADELLAS Oriol</t>
  </si>
  <si>
    <t>COTS Lucas</t>
  </si>
  <si>
    <t>DINARES Jordi</t>
  </si>
  <si>
    <t>FERRER Jose Ernesto</t>
  </si>
  <si>
    <t>GARCIA Oscar</t>
  </si>
  <si>
    <t>GONZALEZ Alex</t>
  </si>
  <si>
    <t>HUGUET Ferran</t>
  </si>
  <si>
    <t>KHIDASHELI Luca</t>
  </si>
  <si>
    <t>MENENDEZ Marius</t>
  </si>
  <si>
    <t>MUÑOZ Marc</t>
  </si>
  <si>
    <t>MURO Enric</t>
  </si>
  <si>
    <t>OMS Marti</t>
  </si>
  <si>
    <t>PÉREZ Adrià Marc</t>
  </si>
  <si>
    <t>PICON Pol</t>
  </si>
  <si>
    <t>PLAZA Pau</t>
  </si>
  <si>
    <t>PUJOL Josep</t>
  </si>
  <si>
    <t>ROBLES Genis</t>
  </si>
  <si>
    <t>RUIZ Genis</t>
  </si>
  <si>
    <t>RUIZ Jordi</t>
  </si>
  <si>
    <t>VEGA Alex</t>
  </si>
  <si>
    <t>WEISZ Adria</t>
  </si>
  <si>
    <t>WEISZ Jan</t>
  </si>
  <si>
    <t>WEISZ Jordi</t>
  </si>
  <si>
    <t>YANG Owen</t>
  </si>
  <si>
    <t>ZARAGOZA Xavier</t>
  </si>
  <si>
    <t>BADIA Enric</t>
  </si>
  <si>
    <t>AMICS</t>
  </si>
  <si>
    <t>BARRAU Rafael</t>
  </si>
  <si>
    <t>BOUCHERIE Enoc</t>
  </si>
  <si>
    <t>CAROL Santiago</t>
  </si>
  <si>
    <t>CATALAN Oriol</t>
  </si>
  <si>
    <t>CATALÁN Roger</t>
  </si>
  <si>
    <t>CRISPI Lluís</t>
  </si>
  <si>
    <t>GARCÍA Albert</t>
  </si>
  <si>
    <t>GIBERT Francesc</t>
  </si>
  <si>
    <t>GIBERT Roc</t>
  </si>
  <si>
    <t>MARTÍNEZ Pol</t>
  </si>
  <si>
    <t>MEDINA Adrià</t>
  </si>
  <si>
    <t>MITATS Roger</t>
  </si>
  <si>
    <t>NAVACERRADA Estel</t>
  </si>
  <si>
    <t>NAVACERRADA Martí</t>
  </si>
  <si>
    <t>PAGÈS Albert</t>
  </si>
  <si>
    <t>PAGÈS Anna</t>
  </si>
  <si>
    <t>REGINCÓS Albert</t>
  </si>
  <si>
    <t>RODRIGUEZ Carlos</t>
  </si>
  <si>
    <t>SAS Jordi</t>
  </si>
  <si>
    <t>SERRES Jordi</t>
  </si>
  <si>
    <t>ALTESA Pau</t>
  </si>
  <si>
    <t>FALCO</t>
  </si>
  <si>
    <t>BOSCH Miquel</t>
  </si>
  <si>
    <t>BUISAN Marti</t>
  </si>
  <si>
    <t>CAIRO Guillem</t>
  </si>
  <si>
    <t>CAMPOS Ramon</t>
  </si>
  <si>
    <t>CREUS Domenec</t>
  </si>
  <si>
    <t>FARELL Jordi</t>
  </si>
  <si>
    <t>FONT Aniol</t>
  </si>
  <si>
    <t>GARCIA Carlos</t>
  </si>
  <si>
    <t>GIBERT Marc</t>
  </si>
  <si>
    <t>JIMÉNEZ Xavier</t>
  </si>
  <si>
    <t>OLIVARES Andreu</t>
  </si>
  <si>
    <t>OLIVARES Josep</t>
  </si>
  <si>
    <t>RAMIREZ Alex</t>
  </si>
  <si>
    <t>SERRANO Francisco</t>
  </si>
  <si>
    <t>VILA Biel</t>
  </si>
  <si>
    <t>ALBAREDA Aleix</t>
  </si>
  <si>
    <t>TONA</t>
  </si>
  <si>
    <t>CORTES Juan Jose</t>
  </si>
  <si>
    <t>GRANADOS Claudio</t>
  </si>
  <si>
    <t>LARA Marc</t>
  </si>
  <si>
    <t>MASALÓ Jordi</t>
  </si>
  <si>
    <t>PUJOL Arnau</t>
  </si>
  <si>
    <t>AUSIO Pere</t>
  </si>
  <si>
    <t>VICTT</t>
  </si>
  <si>
    <t>BAU Adrià</t>
  </si>
  <si>
    <t>BAUCELLS Genís</t>
  </si>
  <si>
    <t>DACHS Gil</t>
  </si>
  <si>
    <t>GIMENO Biel</t>
  </si>
  <si>
    <t>GIMENO Irina</t>
  </si>
  <si>
    <t>MIARONS Arnau</t>
  </si>
  <si>
    <t>MONTOLIU Aniol</t>
  </si>
  <si>
    <t>PEIX Lluis</t>
  </si>
  <si>
    <t>PLADEVALL Jordi</t>
  </si>
  <si>
    <t>PORTET Joaquim</t>
  </si>
  <si>
    <t>RODRÍGUEZ Biel</t>
  </si>
  <si>
    <t>TORRENTS Joan</t>
  </si>
  <si>
    <t>TURA Daniel</t>
  </si>
  <si>
    <t>VENEGAS Edgar</t>
  </si>
  <si>
    <t>Jugador A no LIC</t>
  </si>
  <si>
    <t>AAA</t>
  </si>
  <si>
    <t>Jugador B no LIC</t>
  </si>
  <si>
    <t>BBB</t>
  </si>
  <si>
    <t>Jugador C no LIC</t>
  </si>
  <si>
    <t>CCC</t>
  </si>
  <si>
    <t>Jugador X no LIC</t>
  </si>
  <si>
    <t>XXX</t>
  </si>
  <si>
    <t>Jugador Y no LIC</t>
  </si>
  <si>
    <t>YYY</t>
  </si>
  <si>
    <t>Jugador Z no LIC</t>
  </si>
  <si>
    <t>ZZZ</t>
  </si>
  <si>
    <t>/</t>
  </si>
  <si>
    <t>17.00</t>
  </si>
  <si>
    <t>ARTACHO Sergi</t>
  </si>
  <si>
    <t>BALANZO Maria</t>
  </si>
  <si>
    <t>CAYMEL Claudia</t>
  </si>
  <si>
    <t>GÓMEZ Antonio</t>
  </si>
  <si>
    <t>MUGUERZA Iker</t>
  </si>
  <si>
    <t>RAMÍREZ Laura</t>
  </si>
  <si>
    <t>RIERA Jana</t>
  </si>
  <si>
    <t>SAGUER Jordi</t>
  </si>
  <si>
    <t>THOMSON Linda Elisabeth</t>
  </si>
  <si>
    <t>BADOSA Mireia</t>
  </si>
  <si>
    <t>FIGAROLA Biel</t>
  </si>
  <si>
    <t>GOMEZ Josep Mª</t>
  </si>
  <si>
    <t>MARTIN Jose Antonio</t>
  </si>
  <si>
    <t>PUIGMOLE Andreu</t>
  </si>
  <si>
    <t>RUIZ Eloi</t>
  </si>
  <si>
    <t>AHMED Alyas Alyassi</t>
  </si>
  <si>
    <t>BAHI Sergi</t>
  </si>
  <si>
    <t>CAYMEL Marc</t>
  </si>
  <si>
    <t>DOT Jordi</t>
  </si>
  <si>
    <t>FLORES Victor</t>
  </si>
  <si>
    <t>GALLEGO Òscar</t>
  </si>
  <si>
    <t>POMMIER Adria</t>
  </si>
  <si>
    <t>PUIGMAL Oriol</t>
  </si>
  <si>
    <t>ROCA Arnau</t>
  </si>
  <si>
    <t>VISHWAKARMA Pankaj Kumar</t>
  </si>
  <si>
    <t>BALLESTER Sara</t>
  </si>
  <si>
    <t>COLINAS Helena</t>
  </si>
  <si>
    <t>MACIA Nuria</t>
  </si>
  <si>
    <t>NOGUER Neus</t>
  </si>
  <si>
    <t>VIDAL Abril</t>
  </si>
  <si>
    <t>CASIÑOL David</t>
  </si>
  <si>
    <t>CIFUENTES Judit</t>
  </si>
  <si>
    <t>LLORENTE Eloi</t>
  </si>
  <si>
    <t>MAYOROV Eduard</t>
  </si>
  <si>
    <t>NONO Elisenda</t>
  </si>
  <si>
    <t>PEREZ Andrea</t>
  </si>
  <si>
    <t>PINEDA Carla</t>
  </si>
  <si>
    <t>QUESADA Guillem</t>
  </si>
  <si>
    <t>SERRA Èlia</t>
  </si>
  <si>
    <t>ARCOS Albert</t>
  </si>
  <si>
    <t>CABANAS Elisabeth</t>
  </si>
  <si>
    <t>CONIC Daniel</t>
  </si>
  <si>
    <t>DÍEZ Lluna</t>
  </si>
  <si>
    <t>ESCARTIN Nora</t>
  </si>
  <si>
    <t>FERNANDEZ Alba</t>
  </si>
  <si>
    <t>GARRIDO Mariona</t>
  </si>
  <si>
    <t>HERNANDEZ Jessica</t>
  </si>
  <si>
    <t>JOFRE Jaume</t>
  </si>
  <si>
    <t>MALLORQUÍ Adrià</t>
  </si>
  <si>
    <t>MATAS Nuria</t>
  </si>
  <si>
    <t>PEREZ Claudia</t>
  </si>
  <si>
    <t>PRADES Alba</t>
  </si>
  <si>
    <t>SANCHEZ Aiko</t>
  </si>
  <si>
    <t>FRADERA Jordi</t>
  </si>
  <si>
    <t>LARIO Oriol</t>
  </si>
  <si>
    <t>PERAL Xavier</t>
  </si>
  <si>
    <t>PONS Arnau</t>
  </si>
  <si>
    <t>PRADOS Antoni</t>
  </si>
  <si>
    <t>RAMOS Yordi Jason</t>
  </si>
  <si>
    <t>ASO Sergi</t>
  </si>
  <si>
    <t>GRACIA Albert</t>
  </si>
  <si>
    <t>MANYA Nil</t>
  </si>
  <si>
    <t>MIRO Roger</t>
  </si>
  <si>
    <t>PERONA Ignasi</t>
  </si>
  <si>
    <t>BACHS Mariona</t>
  </si>
  <si>
    <t>BOCANEGRA Sergi</t>
  </si>
  <si>
    <t>BUENO Marina</t>
  </si>
  <si>
    <t>CARRIÓN Àngel</t>
  </si>
  <si>
    <t>CLOTET Marc</t>
  </si>
  <si>
    <t>ESCODA Abril</t>
  </si>
  <si>
    <t>FERNÀNDEZ Adrià</t>
  </si>
  <si>
    <t>LLORET Pau</t>
  </si>
  <si>
    <t>MIRANDA Jordi</t>
  </si>
  <si>
    <t>MOREGÓ Joan</t>
  </si>
  <si>
    <t>NAVARRO Pere</t>
  </si>
  <si>
    <t>NOLIS Pau</t>
  </si>
  <si>
    <t>PARDO Lis M.</t>
  </si>
  <si>
    <t>PÈLACHS Martí</t>
  </si>
  <si>
    <t>REDÓN Joan</t>
  </si>
  <si>
    <t>REDONDO Manel</t>
  </si>
  <si>
    <t>SERRA Marc</t>
  </si>
  <si>
    <t>CAYMEL Ismael</t>
  </si>
  <si>
    <t>HILARI Julio</t>
  </si>
  <si>
    <t>PANAREDA Xavier</t>
  </si>
  <si>
    <t>TUDURÍ Antoni</t>
  </si>
  <si>
    <t>AVILA Felix</t>
  </si>
  <si>
    <t>BENDICHO Marc</t>
  </si>
  <si>
    <t>ESPEJO Pol</t>
  </si>
  <si>
    <t>ANDRADE Josep Lluís</t>
  </si>
  <si>
    <t>DURAN Marc</t>
  </si>
  <si>
    <t>FRANCESCH Josep</t>
  </si>
  <si>
    <t>GONZÁLEZ David</t>
  </si>
  <si>
    <t>LASHIN Elsayed Ahmed</t>
  </si>
  <si>
    <t>LATORRE Jordi</t>
  </si>
  <si>
    <t>MASIP Joan</t>
  </si>
  <si>
    <t>MIR Oriol</t>
  </si>
  <si>
    <t>MONZÓ Oriol</t>
  </si>
  <si>
    <t>RUBIO Joel</t>
  </si>
  <si>
    <t>VILADEGUT Eduard</t>
  </si>
  <si>
    <t>VILARDELL Albert</t>
  </si>
  <si>
    <t>FERNANDEZ Ivan</t>
  </si>
  <si>
    <t>FONTANET Xavier</t>
  </si>
  <si>
    <t>GOMEZ Ricard</t>
  </si>
  <si>
    <t>CASTRO Daniel</t>
  </si>
  <si>
    <t>MOSCOSO Renato Victor</t>
  </si>
  <si>
    <t>SALAS Albert</t>
  </si>
  <si>
    <t>ALMAGRO Marcos</t>
  </si>
  <si>
    <t>ARAQUE Adrian</t>
  </si>
  <si>
    <t>DIAZ Joan</t>
  </si>
  <si>
    <t>DIAZ Juan</t>
  </si>
  <si>
    <t>FERNANDEZ Francisco</t>
  </si>
  <si>
    <t>SALVADOR Cristian</t>
  </si>
  <si>
    <t>ANTON Josep</t>
  </si>
  <si>
    <t>BOSCH Enric</t>
  </si>
  <si>
    <t>CASTILLO Francesc</t>
  </si>
  <si>
    <t>MARTINEZ Constanza</t>
  </si>
  <si>
    <t>STIEVENART Alex</t>
  </si>
  <si>
    <t>BALAGUE Gemma</t>
  </si>
  <si>
    <t>BESCHASTNYY Yuri</t>
  </si>
  <si>
    <t>BOCANEGRA Àlex</t>
  </si>
  <si>
    <t>BRUGADA Ferran</t>
  </si>
  <si>
    <t>FERRUZ Marc</t>
  </si>
  <si>
    <t>GONZALEZ Daniel</t>
  </si>
  <si>
    <t>LLOS Berta</t>
  </si>
  <si>
    <t>MESTRE Carme</t>
  </si>
  <si>
    <t>MORALES Jordi</t>
  </si>
  <si>
    <t>RUIZ Ivan</t>
  </si>
  <si>
    <t>SANCHEZ Maria Dolores</t>
  </si>
  <si>
    <t>SAYAGO Alex</t>
  </si>
  <si>
    <t>WEISZ Ignasi</t>
  </si>
  <si>
    <t>WEISZ Joan</t>
  </si>
  <si>
    <t>WEISZ Monica</t>
  </si>
  <si>
    <t>WEISZ Montserrat</t>
  </si>
  <si>
    <t>WEISZ Pere</t>
  </si>
  <si>
    <t>BARRAU Anna</t>
  </si>
  <si>
    <t>CAMPOS Oscar</t>
  </si>
  <si>
    <t>GARCIA Mar Africa</t>
  </si>
  <si>
    <t>MADICO Gerard</t>
  </si>
  <si>
    <t>MAMPEL Ramon</t>
  </si>
  <si>
    <t>MARTINEZ Ignasi</t>
  </si>
  <si>
    <t>MIGUELES María</t>
  </si>
  <si>
    <t>SATORRAS Jordi</t>
  </si>
  <si>
    <t>SERRES Maria</t>
  </si>
  <si>
    <t>TARRASO Andres</t>
  </si>
  <si>
    <t>VILÀ Roser</t>
  </si>
  <si>
    <t>BLANCO Roger</t>
  </si>
  <si>
    <t>FARRES Albert</t>
  </si>
  <si>
    <t>MUÑOZ Miquel</t>
  </si>
  <si>
    <t>UBEDA Adria</t>
  </si>
  <si>
    <t>BOVER Carles</t>
  </si>
  <si>
    <t>CARCELLER Jordi</t>
  </si>
  <si>
    <t>CAREY Charlotte</t>
  </si>
  <si>
    <t>COLL Sílvia</t>
  </si>
  <si>
    <t>FEHER Gabriela</t>
  </si>
  <si>
    <t>FEHER Orsolya Ágota</t>
  </si>
  <si>
    <t>KUDINOVA Valeriia</t>
  </si>
  <si>
    <t>MELLADO Pau</t>
  </si>
  <si>
    <t>MOLIST Sergi</t>
  </si>
  <si>
    <t>MUÑOZ Noa</t>
  </si>
  <si>
    <t>PINHO Diogo José Dos Santos</t>
  </si>
  <si>
    <t>PORTA Raul</t>
  </si>
  <si>
    <t>RAMOS Miquel</t>
  </si>
  <si>
    <t>RIERA Nadina</t>
  </si>
  <si>
    <t>ZHANG Sofia-Xuan</t>
  </si>
  <si>
    <t>11.30</t>
  </si>
  <si>
    <t>v.1920.1.4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</si>
</sst>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9"/>
      <color indexed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sz val="10"/>
      <color indexed="9"/>
      <name val="Arial"/>
      <family val="2"/>
    </font>
    <font>
      <b/>
      <sz val="14"/>
      <name val="Franklin Gothic Demi Cond"/>
      <family val="2"/>
    </font>
    <font>
      <sz val="10"/>
      <color indexed="6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i/>
      <sz val="10"/>
      <color indexed="12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3"/>
      <name val="Arial"/>
      <family val="2"/>
    </font>
    <font>
      <b/>
      <sz val="10"/>
      <color indexed="60"/>
      <name val="Arial"/>
      <family val="2"/>
    </font>
    <font>
      <b/>
      <sz val="10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 tint="-0.3499799966812134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2EF26F"/>
        <bgColor indexed="64"/>
      </patternFill>
    </fill>
    <fill>
      <patternFill patternType="solid">
        <fgColor theme="0" tint="-0.49996998906135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52">
    <xf numFmtId="0" fontId="0" fillId="0" borderId="0" xfId="0" applyFont="1" applyAlignment="1">
      <alignment/>
    </xf>
    <xf numFmtId="0" fontId="55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8" fillId="35" borderId="10" xfId="52" applyFont="1" applyFill="1" applyBorder="1" applyAlignment="1" applyProtection="1">
      <alignment horizontal="center" vertical="center"/>
      <protection hidden="1"/>
    </xf>
    <xf numFmtId="0" fontId="8" fillId="36" borderId="11" xfId="52" applyFont="1" applyFill="1" applyBorder="1" applyAlignment="1" applyProtection="1">
      <alignment horizontal="center" vertical="center"/>
      <protection hidden="1"/>
    </xf>
    <xf numFmtId="0" fontId="11" fillId="34" borderId="12" xfId="0" applyFont="1" applyFill="1" applyBorder="1" applyAlignment="1" applyProtection="1">
      <alignment horizontal="center" vertical="center"/>
      <protection hidden="1"/>
    </xf>
    <xf numFmtId="0" fontId="11" fillId="34" borderId="13" xfId="0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8" fillId="36" borderId="14" xfId="52" applyFont="1" applyFill="1" applyBorder="1" applyAlignment="1" applyProtection="1">
      <alignment horizontal="center" vertical="center"/>
      <protection hidden="1"/>
    </xf>
    <xf numFmtId="0" fontId="11" fillId="34" borderId="15" xfId="0" applyFont="1" applyFill="1" applyBorder="1" applyAlignment="1" applyProtection="1">
      <alignment horizontal="center" vertical="center"/>
      <protection hidden="1"/>
    </xf>
    <xf numFmtId="0" fontId="11" fillId="34" borderId="16" xfId="0" applyFont="1" applyFill="1" applyBorder="1" applyAlignment="1" applyProtection="1">
      <alignment horizontal="center" vertical="center"/>
      <protection hidden="1"/>
    </xf>
    <xf numFmtId="0" fontId="12" fillId="34" borderId="15" xfId="0" applyFont="1" applyFill="1" applyBorder="1" applyAlignment="1" applyProtection="1">
      <alignment horizontal="center" vertical="center"/>
      <protection hidden="1"/>
    </xf>
    <xf numFmtId="0" fontId="12" fillId="34" borderId="16" xfId="0" applyFont="1" applyFill="1" applyBorder="1" applyAlignment="1" applyProtection="1">
      <alignment horizontal="center" vertical="center"/>
      <protection hidden="1"/>
    </xf>
    <xf numFmtId="0" fontId="8" fillId="36" borderId="17" xfId="52" applyFont="1" applyFill="1" applyBorder="1" applyAlignment="1" applyProtection="1">
      <alignment horizontal="center" vertical="center"/>
      <protection hidden="1"/>
    </xf>
    <xf numFmtId="0" fontId="11" fillId="34" borderId="18" xfId="0" applyFont="1" applyFill="1" applyBorder="1" applyAlignment="1" applyProtection="1">
      <alignment horizontal="center"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34" borderId="19" xfId="0" applyFont="1" applyFill="1" applyBorder="1" applyAlignment="1" applyProtection="1">
      <alignment horizontal="center" vertical="center"/>
      <protection hidden="1"/>
    </xf>
    <xf numFmtId="0" fontId="8" fillId="36" borderId="20" xfId="52" applyFont="1" applyFill="1" applyBorder="1" applyAlignment="1" applyProtection="1">
      <alignment horizontal="center" vertical="center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2" fillId="34" borderId="21" xfId="0" applyFont="1" applyFill="1" applyBorder="1" applyAlignment="1" applyProtection="1">
      <alignment horizontal="center" vertical="center"/>
      <protection hidden="1"/>
    </xf>
    <xf numFmtId="0" fontId="12" fillId="34" borderId="22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1" fillId="34" borderId="23" xfId="0" applyFont="1" applyFill="1" applyBorder="1" applyAlignment="1" applyProtection="1">
      <alignment horizontal="center" vertical="center"/>
      <protection hidden="1"/>
    </xf>
    <xf numFmtId="0" fontId="11" fillId="34" borderId="24" xfId="0" applyFont="1" applyFill="1" applyBorder="1" applyAlignment="1" applyProtection="1">
      <alignment horizontal="center" vertical="center"/>
      <protection hidden="1"/>
    </xf>
    <xf numFmtId="0" fontId="56" fillId="34" borderId="23" xfId="0" applyFont="1" applyFill="1" applyBorder="1" applyAlignment="1" applyProtection="1">
      <alignment horizontal="center" vertical="center"/>
      <protection hidden="1"/>
    </xf>
    <xf numFmtId="0" fontId="56" fillId="34" borderId="2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 quotePrefix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2" fillId="0" borderId="0" xfId="53" applyFont="1" applyBorder="1" applyAlignment="1" applyProtection="1">
      <alignment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27" xfId="0" applyFont="1" applyBorder="1" applyAlignment="1" applyProtection="1" quotePrefix="1">
      <alignment horizontal="center" vertical="center"/>
      <protection hidden="1"/>
    </xf>
    <xf numFmtId="0" fontId="4" fillId="0" borderId="0" xfId="53" applyFont="1" applyBorder="1" applyAlignment="1" applyProtection="1" quotePrefix="1">
      <alignment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28" xfId="0" applyFont="1" applyBorder="1" applyAlignment="1" applyProtection="1" quotePrefix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 quotePrefix="1">
      <alignment horizontal="center" vertical="center"/>
      <protection hidden="1"/>
    </xf>
    <xf numFmtId="0" fontId="18" fillId="0" borderId="0" xfId="0" applyFont="1" applyAlignment="1" applyProtection="1" quotePrefix="1">
      <alignment vertical="center"/>
      <protection hidden="1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7" borderId="31" xfId="0" applyFont="1" applyFill="1" applyBorder="1" applyAlignment="1" applyProtection="1">
      <alignment horizontal="center" vertical="center"/>
      <protection hidden="1"/>
    </xf>
    <xf numFmtId="0" fontId="2" fillId="7" borderId="16" xfId="0" applyFont="1" applyFill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/>
      <protection hidden="1"/>
    </xf>
    <xf numFmtId="0" fontId="2" fillId="7" borderId="33" xfId="0" applyFont="1" applyFill="1" applyBorder="1" applyAlignment="1" applyProtection="1">
      <alignment horizontal="center" vertical="center"/>
      <protection hidden="1"/>
    </xf>
    <xf numFmtId="0" fontId="2" fillId="7" borderId="3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9" borderId="0" xfId="0" applyFill="1" applyAlignment="1" applyProtection="1">
      <alignment vertical="center"/>
      <protection hidden="1"/>
    </xf>
    <xf numFmtId="0" fontId="2" fillId="39" borderId="0" xfId="0" applyFont="1" applyFill="1" applyAlignment="1" applyProtection="1">
      <alignment vertical="center"/>
      <protection hidden="1"/>
    </xf>
    <xf numFmtId="0" fontId="13" fillId="39" borderId="0" xfId="0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/>
    </xf>
    <xf numFmtId="0" fontId="0" fillId="40" borderId="10" xfId="0" applyFill="1" applyBorder="1" applyAlignment="1" applyProtection="1">
      <alignment horizontal="center" vertical="center"/>
      <protection hidden="1"/>
    </xf>
    <xf numFmtId="0" fontId="57" fillId="39" borderId="0" xfId="0" applyFont="1" applyFill="1" applyAlignment="1" applyProtection="1">
      <alignment vertical="center"/>
      <protection hidden="1"/>
    </xf>
    <xf numFmtId="0" fontId="0" fillId="41" borderId="10" xfId="0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vertical="center"/>
      <protection hidden="1"/>
    </xf>
    <xf numFmtId="0" fontId="0" fillId="42" borderId="10" xfId="0" applyFill="1" applyBorder="1" applyAlignment="1" applyProtection="1">
      <alignment horizontal="center" vertical="center"/>
      <protection hidden="1"/>
    </xf>
    <xf numFmtId="0" fontId="0" fillId="40" borderId="0" xfId="0" applyFill="1" applyAlignment="1" applyProtection="1">
      <alignment vertical="center"/>
      <protection hidden="1"/>
    </xf>
    <xf numFmtId="0" fontId="19" fillId="39" borderId="0" xfId="0" applyFont="1" applyFill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6" fillId="0" borderId="36" xfId="0" applyFont="1" applyBorder="1" applyAlignment="1" applyProtection="1">
      <alignment horizontal="center" vertical="center"/>
      <protection hidden="1"/>
    </xf>
    <xf numFmtId="0" fontId="16" fillId="0" borderId="37" xfId="0" applyFont="1" applyBorder="1" applyAlignment="1" applyProtection="1">
      <alignment horizontal="center" vertical="center"/>
      <protection hidden="1"/>
    </xf>
    <xf numFmtId="0" fontId="2" fillId="7" borderId="32" xfId="0" applyFont="1" applyFill="1" applyBorder="1" applyAlignment="1" applyProtection="1">
      <alignment horizontal="center" vertical="center"/>
      <protection hidden="1"/>
    </xf>
    <xf numFmtId="0" fontId="2" fillId="7" borderId="38" xfId="0" applyFont="1" applyFill="1" applyBorder="1" applyAlignment="1" applyProtection="1">
      <alignment horizontal="center" vertical="center"/>
      <protection hidden="1"/>
    </xf>
    <xf numFmtId="0" fontId="2" fillId="7" borderId="22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0" fontId="16" fillId="0" borderId="10" xfId="0" applyFont="1" applyBorder="1" applyAlignment="1" applyProtection="1">
      <alignment horizontal="center" vertical="center"/>
      <protection hidden="1"/>
    </xf>
    <xf numFmtId="0" fontId="16" fillId="0" borderId="40" xfId="0" applyFont="1" applyBorder="1" applyAlignment="1" applyProtection="1">
      <alignment horizontal="center" vertical="center"/>
      <protection hidden="1"/>
    </xf>
    <xf numFmtId="0" fontId="16" fillId="0" borderId="41" xfId="0" applyFont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0" fontId="0" fillId="36" borderId="42" xfId="0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43" xfId="0" applyFont="1" applyBorder="1" applyAlignment="1" applyProtection="1">
      <alignment horizontal="center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0" fontId="16" fillId="0" borderId="44" xfId="0" applyFont="1" applyBorder="1" applyAlignment="1" applyProtection="1">
      <alignment horizontal="center" vertical="center"/>
      <protection hidden="1"/>
    </xf>
    <xf numFmtId="0" fontId="16" fillId="0" borderId="45" xfId="0" applyFont="1" applyBorder="1" applyAlignment="1" applyProtection="1">
      <alignment horizontal="center" vertical="center"/>
      <protection hidden="1"/>
    </xf>
    <xf numFmtId="0" fontId="11" fillId="34" borderId="21" xfId="0" applyFont="1" applyFill="1" applyBorder="1" applyAlignment="1" applyProtection="1">
      <alignment horizontal="center" vertical="center"/>
      <protection hidden="1"/>
    </xf>
    <xf numFmtId="0" fontId="11" fillId="34" borderId="18" xfId="0" applyFont="1" applyFill="1" applyBorder="1" applyAlignment="1" applyProtection="1">
      <alignment horizontal="center"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2" fillId="34" borderId="21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34" borderId="22" xfId="0" applyFont="1" applyFill="1" applyBorder="1" applyAlignment="1" applyProtection="1">
      <alignment horizontal="center" vertical="center"/>
      <protection hidden="1"/>
    </xf>
    <xf numFmtId="0" fontId="12" fillId="34" borderId="19" xfId="0" applyFont="1" applyFill="1" applyBorder="1" applyAlignment="1" applyProtection="1">
      <alignment horizontal="center" vertical="center"/>
      <protection hidden="1"/>
    </xf>
    <xf numFmtId="0" fontId="9" fillId="7" borderId="38" xfId="52" applyFont="1" applyFill="1" applyBorder="1" applyAlignment="1" applyProtection="1">
      <alignment horizontal="center" vertical="center"/>
      <protection hidden="1"/>
    </xf>
    <xf numFmtId="0" fontId="9" fillId="7" borderId="46" xfId="52" applyFont="1" applyFill="1" applyBorder="1" applyAlignment="1" applyProtection="1">
      <alignment horizontal="center" vertical="center"/>
      <protection hidden="1"/>
    </xf>
    <xf numFmtId="0" fontId="10" fillId="0" borderId="47" xfId="52" applyFont="1" applyFill="1" applyBorder="1" applyAlignment="1" applyProtection="1">
      <alignment horizontal="left" vertical="center"/>
      <protection hidden="1"/>
    </xf>
    <xf numFmtId="0" fontId="10" fillId="0" borderId="46" xfId="52" applyFont="1" applyFill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8" xfId="0" applyFont="1" applyBorder="1" applyAlignment="1" applyProtection="1">
      <alignment horizontal="center" vertical="center"/>
      <protection hidden="1"/>
    </xf>
    <xf numFmtId="0" fontId="7" fillId="0" borderId="49" xfId="0" applyFont="1" applyBorder="1" applyAlignment="1" applyProtection="1">
      <alignment horizontal="center" vertical="center"/>
      <protection hidden="1"/>
    </xf>
    <xf numFmtId="0" fontId="10" fillId="0" borderId="50" xfId="52" applyFont="1" applyFill="1" applyBorder="1" applyAlignment="1" applyProtection="1">
      <alignment horizontal="left" vertical="center"/>
      <protection hidden="1"/>
    </xf>
    <xf numFmtId="0" fontId="10" fillId="0" borderId="51" xfId="52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8" fillId="35" borderId="32" xfId="52" applyFont="1" applyFill="1" applyBorder="1" applyAlignment="1" applyProtection="1">
      <alignment horizontal="center" vertical="center"/>
      <protection hidden="1"/>
    </xf>
    <xf numFmtId="0" fontId="8" fillId="35" borderId="38" xfId="52" applyFont="1" applyFill="1" applyBorder="1" applyAlignment="1" applyProtection="1">
      <alignment horizontal="center" vertical="center"/>
      <protection hidden="1"/>
    </xf>
    <xf numFmtId="0" fontId="9" fillId="7" borderId="52" xfId="52" applyFont="1" applyFill="1" applyBorder="1" applyAlignment="1" applyProtection="1">
      <alignment horizontal="center" vertical="center"/>
      <protection hidden="1"/>
    </xf>
    <xf numFmtId="0" fontId="9" fillId="7" borderId="51" xfId="52" applyFont="1" applyFill="1" applyBorder="1" applyAlignment="1" applyProtection="1">
      <alignment horizontal="center" vertical="center"/>
      <protection hidden="1"/>
    </xf>
    <xf numFmtId="0" fontId="8" fillId="36" borderId="53" xfId="52" applyFont="1" applyFill="1" applyBorder="1" applyAlignment="1" applyProtection="1">
      <alignment horizontal="center" vertical="center"/>
      <protection hidden="1"/>
    </xf>
    <xf numFmtId="0" fontId="8" fillId="36" borderId="54" xfId="52" applyFont="1" applyFill="1" applyBorder="1" applyAlignment="1" applyProtection="1">
      <alignment horizontal="center" vertical="center"/>
      <protection hidden="1"/>
    </xf>
    <xf numFmtId="0" fontId="9" fillId="7" borderId="33" xfId="52" applyFont="1" applyFill="1" applyBorder="1" applyAlignment="1" applyProtection="1">
      <alignment horizontal="center" vertical="center"/>
      <protection hidden="1"/>
    </xf>
    <xf numFmtId="0" fontId="9" fillId="7" borderId="0" xfId="52" applyFont="1" applyFill="1" applyBorder="1" applyAlignment="1" applyProtection="1">
      <alignment horizontal="center" vertical="center"/>
      <protection hidden="1"/>
    </xf>
    <xf numFmtId="0" fontId="10" fillId="0" borderId="55" xfId="52" applyFont="1" applyFill="1" applyBorder="1" applyAlignment="1" applyProtection="1">
      <alignment horizontal="left" vertical="center"/>
      <protection hidden="1"/>
    </xf>
    <xf numFmtId="0" fontId="10" fillId="0" borderId="0" xfId="52" applyFont="1" applyFill="1" applyBorder="1" applyAlignment="1" applyProtection="1">
      <alignment horizontal="left" vertical="center"/>
      <protection hidden="1"/>
    </xf>
    <xf numFmtId="0" fontId="9" fillId="7" borderId="31" xfId="52" applyFont="1" applyFill="1" applyBorder="1" applyAlignment="1" applyProtection="1">
      <alignment horizontal="center" vertical="center"/>
      <protection hidden="1"/>
    </xf>
    <xf numFmtId="0" fontId="9" fillId="7" borderId="56" xfId="52" applyFont="1" applyFill="1" applyBorder="1" applyAlignment="1" applyProtection="1">
      <alignment horizontal="center" vertical="center"/>
      <protection hidden="1"/>
    </xf>
    <xf numFmtId="0" fontId="10" fillId="0" borderId="57" xfId="52" applyFont="1" applyFill="1" applyBorder="1" applyAlignment="1" applyProtection="1">
      <alignment horizontal="left" vertical="center"/>
      <protection hidden="1"/>
    </xf>
    <xf numFmtId="0" fontId="10" fillId="0" borderId="56" xfId="52" applyFont="1" applyFill="1" applyBorder="1" applyAlignment="1" applyProtection="1">
      <alignment horizontal="left" vertical="center"/>
      <protection hidden="1"/>
    </xf>
    <xf numFmtId="0" fontId="9" fillId="7" borderId="32" xfId="52" applyFont="1" applyFill="1" applyBorder="1" applyAlignment="1" applyProtection="1">
      <alignment horizontal="center" vertical="center"/>
      <protection hidden="1"/>
    </xf>
    <xf numFmtId="0" fontId="9" fillId="7" borderId="58" xfId="52" applyFont="1" applyFill="1" applyBorder="1" applyAlignment="1" applyProtection="1">
      <alignment horizontal="center" vertical="center"/>
      <protection hidden="1"/>
    </xf>
    <xf numFmtId="0" fontId="10" fillId="0" borderId="59" xfId="52" applyFont="1" applyFill="1" applyBorder="1" applyAlignment="1" applyProtection="1">
      <alignment horizontal="left" vertical="center"/>
      <protection hidden="1"/>
    </xf>
    <xf numFmtId="0" fontId="10" fillId="0" borderId="60" xfId="52" applyFont="1" applyFill="1" applyBorder="1" applyAlignment="1" applyProtection="1">
      <alignment horizontal="left" vertical="center"/>
      <protection hidden="1"/>
    </xf>
    <xf numFmtId="0" fontId="9" fillId="7" borderId="61" xfId="52" applyFont="1" applyFill="1" applyBorder="1" applyAlignment="1" applyProtection="1">
      <alignment horizontal="center" vertical="center"/>
      <protection hidden="1"/>
    </xf>
    <xf numFmtId="0" fontId="9" fillId="7" borderId="60" xfId="52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0" fillId="43" borderId="0" xfId="0" applyFill="1" applyAlignment="1" applyProtection="1" quotePrefix="1">
      <alignment horizontal="center" vertical="center"/>
      <protection locked="0"/>
    </xf>
    <xf numFmtId="0" fontId="0" fillId="43" borderId="0" xfId="0" applyFill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4" fillId="0" borderId="40" xfId="0" applyFont="1" applyFill="1" applyBorder="1" applyAlignment="1" applyProtection="1">
      <alignment horizontal="left" vertical="center"/>
      <protection hidden="1"/>
    </xf>
    <xf numFmtId="0" fontId="4" fillId="0" borderId="49" xfId="0" applyFont="1" applyFill="1" applyBorder="1" applyAlignment="1" applyProtection="1">
      <alignment horizontal="left" vertical="center"/>
      <protection hidden="1"/>
    </xf>
    <xf numFmtId="0" fontId="4" fillId="0" borderId="48" xfId="0" applyFont="1" applyFill="1" applyBorder="1" applyAlignment="1" applyProtection="1">
      <alignment horizontal="left" vertical="center"/>
      <protection hidden="1"/>
    </xf>
    <xf numFmtId="0" fontId="58" fillId="44" borderId="0" xfId="0" applyFont="1" applyFill="1" applyAlignment="1" applyProtection="1">
      <alignment horizontal="center" vertical="center"/>
      <protection hidden="1"/>
    </xf>
    <xf numFmtId="0" fontId="5" fillId="35" borderId="40" xfId="0" applyFont="1" applyFill="1" applyBorder="1" applyAlignment="1" applyProtection="1">
      <alignment horizontal="center" vertical="center"/>
      <protection hidden="1"/>
    </xf>
    <xf numFmtId="0" fontId="5" fillId="35" borderId="4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4" fontId="4" fillId="35" borderId="0" xfId="0" applyNumberFormat="1" applyFont="1" applyFill="1" applyAlignment="1" applyProtection="1">
      <alignment horizontal="center" vertical="center"/>
      <protection hidden="1"/>
    </xf>
    <xf numFmtId="164" fontId="4" fillId="35" borderId="0" xfId="0" applyNumberFormat="1" applyFont="1" applyFill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2009_ITTF_JC_VEN_Teams" xfId="52"/>
    <cellStyle name="Normal_LCA080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6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ont>
        <color theme="9" tint="0.7999799847602844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_CONSULTA_ACTES_TDM19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a"/>
      <sheetName val="dades"/>
      <sheetName val="Hoja4"/>
    </sheetNames>
    <sheetDataSet>
      <sheetData sheetId="2">
        <row r="3">
          <cell r="A3" t="str">
            <v>EQ</v>
          </cell>
          <cell r="B3" t="str">
            <v>EQUIP</v>
          </cell>
        </row>
        <row r="4">
          <cell r="A4">
            <v>101</v>
          </cell>
          <cell r="B4" t="str">
            <v>TT TRAMUNTANA</v>
          </cell>
        </row>
        <row r="5">
          <cell r="A5">
            <v>102</v>
          </cell>
          <cell r="B5" t="str">
            <v>TT CASSÀ</v>
          </cell>
        </row>
        <row r="6">
          <cell r="A6">
            <v>103</v>
          </cell>
          <cell r="B6" t="str">
            <v>CTT OLOT</v>
          </cell>
        </row>
        <row r="7">
          <cell r="A7">
            <v>104</v>
          </cell>
          <cell r="B7" t="str">
            <v>CTT BÀSCARA</v>
          </cell>
        </row>
        <row r="8">
          <cell r="A8">
            <v>105</v>
          </cell>
          <cell r="B8" t="str">
            <v>CTT VILABLAREIX</v>
          </cell>
        </row>
        <row r="9">
          <cell r="A9">
            <v>106</v>
          </cell>
          <cell r="B9" t="str">
            <v>CTT RIPOLL</v>
          </cell>
        </row>
        <row r="10">
          <cell r="A10">
            <v>107</v>
          </cell>
          <cell r="B10" t="str">
            <v>CTT XARXA MALGRAT</v>
          </cell>
        </row>
        <row r="11">
          <cell r="A11">
            <v>108</v>
          </cell>
          <cell r="B11" t="str">
            <v>TERMOTUR CALELLA</v>
          </cell>
        </row>
        <row r="12">
          <cell r="A12">
            <v>109</v>
          </cell>
          <cell r="B12" t="str">
            <v>CN MATARÓ QUADIS</v>
          </cell>
        </row>
        <row r="13">
          <cell r="A13">
            <v>110</v>
          </cell>
          <cell r="B13" t="str">
            <v>ATT PREMIÀ DE MAR</v>
          </cell>
        </row>
        <row r="14">
          <cell r="A14">
            <v>111</v>
          </cell>
          <cell r="B14" t="str">
            <v>CTT CARDEDEU EIG</v>
          </cell>
        </row>
        <row r="15">
          <cell r="A15">
            <v>112</v>
          </cell>
          <cell r="B15" t="str">
            <v>CTT PARETS</v>
          </cell>
        </row>
        <row r="16">
          <cell r="A16">
            <v>201</v>
          </cell>
          <cell r="B16" t="str">
            <v>HOSPITALET GRUPO PREVING A</v>
          </cell>
        </row>
        <row r="17">
          <cell r="A17">
            <v>202</v>
          </cell>
          <cell r="B17" t="str">
            <v>FORN BERTRAN BADALONA</v>
          </cell>
        </row>
        <row r="18">
          <cell r="A18">
            <v>203</v>
          </cell>
          <cell r="B18" t="str">
            <v>AGRUPACIÓ CONGRÉS</v>
          </cell>
        </row>
        <row r="19">
          <cell r="A19">
            <v>204</v>
          </cell>
          <cell r="B19" t="str">
            <v>CC SANTS</v>
          </cell>
        </row>
        <row r="20">
          <cell r="A20">
            <v>205</v>
          </cell>
          <cell r="B20" t="str">
            <v>CT BARCINO</v>
          </cell>
        </row>
        <row r="21">
          <cell r="A21">
            <v>206</v>
          </cell>
          <cell r="B21" t="str">
            <v>EL CENTRE</v>
          </cell>
        </row>
        <row r="22">
          <cell r="A22">
            <v>207</v>
          </cell>
          <cell r="B22" t="str">
            <v>CTT POBLENOU</v>
          </cell>
        </row>
        <row r="23">
          <cell r="A23">
            <v>208</v>
          </cell>
          <cell r="B23" t="str">
            <v>C.T.T.VILANOVA</v>
          </cell>
        </row>
        <row r="24">
          <cell r="A24">
            <v>209</v>
          </cell>
          <cell r="B24" t="str">
            <v>CTT TORTOSA</v>
          </cell>
        </row>
        <row r="25">
          <cell r="A25">
            <v>210</v>
          </cell>
          <cell r="B25" t="str">
            <v>CTT ALMOSTER</v>
          </cell>
        </row>
        <row r="26">
          <cell r="A26">
            <v>211</v>
          </cell>
          <cell r="B26" t="str">
            <v>BORGES MASIA TERO</v>
          </cell>
        </row>
        <row r="27">
          <cell r="A27">
            <v>212</v>
          </cell>
          <cell r="B27" t="str">
            <v>MOLLERUSSA SERVISIMO VW</v>
          </cell>
        </row>
        <row r="28">
          <cell r="A28">
            <v>301</v>
          </cell>
          <cell r="B28" t="str">
            <v>HOSPITALET GRUPO PREVING B</v>
          </cell>
        </row>
        <row r="29">
          <cell r="A29">
            <v>302</v>
          </cell>
          <cell r="B29" t="str">
            <v>BLANXART XALOC OLESA</v>
          </cell>
        </row>
        <row r="30">
          <cell r="A30">
            <v>303</v>
          </cell>
          <cell r="B30" t="str">
            <v>TT PRAT LISANT</v>
          </cell>
        </row>
        <row r="31">
          <cell r="A31">
            <v>304</v>
          </cell>
          <cell r="B31" t="str">
            <v>CTT ATENEU 1882</v>
          </cell>
        </row>
        <row r="32">
          <cell r="A32">
            <v>305</v>
          </cell>
          <cell r="B32" t="str">
            <v>CTT ATLÈTIC MOLINS DE REI</v>
          </cell>
        </row>
        <row r="33">
          <cell r="A33">
            <v>306</v>
          </cell>
          <cell r="B33" t="str">
            <v>TENNIS TAULA CASTELLDEFELS</v>
          </cell>
        </row>
        <row r="34">
          <cell r="A34">
            <v>307</v>
          </cell>
          <cell r="B34" t="str">
            <v>UE SANT CUGAT</v>
          </cell>
        </row>
        <row r="35">
          <cell r="A35">
            <v>308</v>
          </cell>
          <cell r="B35" t="str">
            <v>CLUB NATACIÓ SABADELL</v>
          </cell>
        </row>
        <row r="36">
          <cell r="A36">
            <v>309</v>
          </cell>
          <cell r="B36" t="str">
            <v>CTT ELS AMICS TERRASSA</v>
          </cell>
        </row>
        <row r="37">
          <cell r="A37">
            <v>310</v>
          </cell>
          <cell r="B37" t="str">
            <v>LA BANDA DE LA MASIA</v>
          </cell>
        </row>
        <row r="38">
          <cell r="A38">
            <v>311</v>
          </cell>
          <cell r="B38" t="str">
            <v>CLUB TENNIS TAULA TONA</v>
          </cell>
        </row>
        <row r="39">
          <cell r="A39">
            <v>312</v>
          </cell>
          <cell r="B39" t="str">
            <v>GIRBAU VIC TT</v>
          </cell>
        </row>
        <row r="40">
          <cell r="A40" t="str">
            <v>-</v>
          </cell>
          <cell r="B4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4"/>
  <sheetViews>
    <sheetView showGridLines="0" tabSelected="1" zoomScalePageLayoutView="0" workbookViewId="0" topLeftCell="A1">
      <selection activeCell="AG6" sqref="AG6:AI6"/>
    </sheetView>
  </sheetViews>
  <sheetFormatPr defaultColWidth="11.421875" defaultRowHeight="15"/>
  <cols>
    <col min="1" max="1" width="0.9921875" style="15" customWidth="1"/>
    <col min="2" max="45" width="3.140625" style="15" customWidth="1"/>
    <col min="46" max="46" width="1.7109375" style="15" customWidth="1"/>
    <col min="47" max="47" width="3.140625" style="15" customWidth="1"/>
    <col min="48" max="62" width="3.7109375" style="15" hidden="1" customWidth="1"/>
    <col min="63" max="16384" width="11.421875" style="15" customWidth="1"/>
  </cols>
  <sheetData>
    <row r="1" spans="1:46" ht="5.2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2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146" t="str">
        <f>IF(AG6="","-",AG6)</f>
        <v>-</v>
      </c>
      <c r="AH1" s="146"/>
      <c r="AI1" s="146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</row>
    <row r="2" spans="1:46" ht="15">
      <c r="A2" s="61"/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" t="s">
        <v>1066</v>
      </c>
      <c r="AT2" s="61"/>
    </row>
    <row r="3" spans="1:46" ht="15">
      <c r="A3" s="6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61"/>
    </row>
    <row r="4" spans="1:46" ht="15">
      <c r="A4" s="61"/>
      <c r="B4" s="4"/>
      <c r="C4" s="4"/>
      <c r="D4" s="4"/>
      <c r="E4" s="4"/>
      <c r="F4" s="5" t="s">
        <v>1</v>
      </c>
      <c r="G4" s="147" t="str">
        <f>LEFT(AG1,1)</f>
        <v>-</v>
      </c>
      <c r="H4" s="148"/>
      <c r="I4" s="4"/>
      <c r="J4" s="4"/>
      <c r="K4" s="4"/>
      <c r="L4" s="4"/>
      <c r="M4" s="4"/>
      <c r="N4" s="4"/>
      <c r="O4" s="5" t="s">
        <v>2</v>
      </c>
      <c r="P4" s="147" t="str">
        <f>(RIGHT(LEFT(AG1,3),2))</f>
        <v>-</v>
      </c>
      <c r="Q4" s="148"/>
      <c r="R4" s="4"/>
      <c r="S4" s="149" t="s">
        <v>3</v>
      </c>
      <c r="T4" s="149"/>
      <c r="U4" s="150">
        <f>IF(AG1="-","",VLOOKUP(AG1,ACTES,2,0))</f>
      </c>
      <c r="V4" s="150"/>
      <c r="W4" s="150"/>
      <c r="X4" s="150"/>
      <c r="Y4" s="149" t="s">
        <v>4</v>
      </c>
      <c r="Z4" s="149"/>
      <c r="AA4" s="151">
        <f>IF(AG1="-","",VLOOKUP(AG1,ACTES,3,0))</f>
      </c>
      <c r="AB4" s="151"/>
      <c r="AC4" s="151"/>
      <c r="AD4" s="4"/>
      <c r="AE4" s="138" t="s">
        <v>5</v>
      </c>
      <c r="AF4" s="138"/>
      <c r="AG4" s="108">
        <f>IF(AG1="-","",_xlfn.IFERROR(VLOOKUP(VLOOKUP(AG1,ACTES,4,0),equips,2,0),"Acta encara no registrada"))</f>
      </c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61"/>
    </row>
    <row r="5" spans="1:46" ht="15">
      <c r="A5" s="6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138" t="s">
        <v>6</v>
      </c>
      <c r="AE5" s="138"/>
      <c r="AF5" s="138"/>
      <c r="AG5" s="108">
        <f>IF(AG1="-","",_xlfn.IFERROR(VLOOKUP(VLOOKUP(AG1,ACTES,5,0),equips,2,0),""))</f>
      </c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61"/>
    </row>
    <row r="6" spans="1:46" ht="15">
      <c r="A6" s="6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138" t="s">
        <v>7</v>
      </c>
      <c r="AE6" s="138"/>
      <c r="AF6" s="138"/>
      <c r="AG6" s="139"/>
      <c r="AH6" s="140"/>
      <c r="AI6" s="140"/>
      <c r="AJ6" s="6"/>
      <c r="AK6" s="7" t="s">
        <v>8</v>
      </c>
      <c r="AL6" s="6"/>
      <c r="AM6" s="6"/>
      <c r="AN6" s="6"/>
      <c r="AO6" s="6"/>
      <c r="AP6" s="6"/>
      <c r="AQ6" s="6"/>
      <c r="AR6" s="6"/>
      <c r="AS6" s="6"/>
      <c r="AT6" s="61"/>
    </row>
    <row r="7" spans="1:46" ht="15">
      <c r="A7" s="6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1"/>
    </row>
    <row r="8" spans="1:46" ht="15">
      <c r="A8" s="6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61"/>
    </row>
    <row r="9" spans="1:46" ht="15">
      <c r="A9" s="61"/>
      <c r="B9" s="141" t="s">
        <v>9</v>
      </c>
      <c r="C9" s="142"/>
      <c r="D9" s="142"/>
      <c r="E9" s="106" t="str">
        <f>VLOOKUP($AG$1,ACTES,6,0)</f>
        <v>-</v>
      </c>
      <c r="F9" s="107"/>
      <c r="G9" s="143">
        <f>_xlfn.IFERROR(IF(E9&lt;&gt;"",VLOOKUP(E9,equips,2,0),""),"")</f>
      </c>
      <c r="H9" s="144"/>
      <c r="I9" s="144"/>
      <c r="J9" s="144"/>
      <c r="K9" s="144"/>
      <c r="L9" s="144"/>
      <c r="M9" s="144"/>
      <c r="N9" s="144"/>
      <c r="O9" s="145"/>
      <c r="P9" s="141" t="s">
        <v>10</v>
      </c>
      <c r="Q9" s="142"/>
      <c r="R9" s="142"/>
      <c r="S9" s="106" t="str">
        <f>VLOOKUP($AG$1,ACTES,7,0)</f>
        <v>-</v>
      </c>
      <c r="T9" s="107"/>
      <c r="U9" s="143">
        <f>_xlfn.IFERROR(IF(S9&lt;&gt;"",VLOOKUP(S9,equips,2,0),""),"")</f>
      </c>
      <c r="V9" s="144"/>
      <c r="W9" s="144"/>
      <c r="X9" s="144"/>
      <c r="Y9" s="144"/>
      <c r="Z9" s="144"/>
      <c r="AA9" s="144"/>
      <c r="AB9" s="144"/>
      <c r="AC9" s="14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61"/>
    </row>
    <row r="10" spans="1:46" ht="15">
      <c r="A10" s="61"/>
      <c r="B10" s="8" t="s">
        <v>11</v>
      </c>
      <c r="C10" s="136" t="s">
        <v>14</v>
      </c>
      <c r="D10" s="136"/>
      <c r="E10" s="137" t="s">
        <v>12</v>
      </c>
      <c r="F10" s="137"/>
      <c r="G10" s="137"/>
      <c r="H10" s="137"/>
      <c r="I10" s="137"/>
      <c r="J10" s="137"/>
      <c r="K10" s="137"/>
      <c r="L10" s="137"/>
      <c r="M10" s="137" t="s">
        <v>13</v>
      </c>
      <c r="N10" s="137"/>
      <c r="O10" s="137"/>
      <c r="P10" s="8" t="s">
        <v>11</v>
      </c>
      <c r="Q10" s="136" t="s">
        <v>14</v>
      </c>
      <c r="R10" s="136"/>
      <c r="S10" s="137" t="s">
        <v>12</v>
      </c>
      <c r="T10" s="137"/>
      <c r="U10" s="137"/>
      <c r="V10" s="137"/>
      <c r="W10" s="137"/>
      <c r="X10" s="137"/>
      <c r="Y10" s="137"/>
      <c r="Z10" s="137"/>
      <c r="AA10" s="137" t="s">
        <v>13</v>
      </c>
      <c r="AB10" s="137"/>
      <c r="AC10" s="137"/>
      <c r="AD10" s="110" t="s">
        <v>15</v>
      </c>
      <c r="AE10" s="112"/>
      <c r="AF10" s="110" t="s">
        <v>16</v>
      </c>
      <c r="AG10" s="112"/>
      <c r="AH10" s="110" t="s">
        <v>17</v>
      </c>
      <c r="AI10" s="112"/>
      <c r="AJ10" s="110" t="s">
        <v>18</v>
      </c>
      <c r="AK10" s="112"/>
      <c r="AL10" s="110" t="s">
        <v>19</v>
      </c>
      <c r="AM10" s="112"/>
      <c r="AN10" s="110" t="s">
        <v>20</v>
      </c>
      <c r="AO10" s="112"/>
      <c r="AP10" s="110" t="s">
        <v>21</v>
      </c>
      <c r="AQ10" s="111"/>
      <c r="AR10" s="4"/>
      <c r="AS10" s="4"/>
      <c r="AT10" s="61"/>
    </row>
    <row r="11" spans="1:62" ht="15">
      <c r="A11" s="61"/>
      <c r="B11" s="9" t="s">
        <v>22</v>
      </c>
      <c r="C11" s="134" t="str">
        <f>VLOOKUP($AG$1,ACTES,11,0)</f>
        <v>-</v>
      </c>
      <c r="D11" s="135"/>
      <c r="E11" s="132">
        <f aca="true" t="shared" si="0" ref="E11:E16">IF(C11&lt;&gt;"-",VLOOKUP(C11,jug,5,FALSE),"")</f>
      </c>
      <c r="F11" s="133"/>
      <c r="G11" s="133"/>
      <c r="H11" s="133"/>
      <c r="I11" s="133"/>
      <c r="J11" s="133"/>
      <c r="K11" s="133"/>
      <c r="L11" s="133"/>
      <c r="M11" s="115">
        <f aca="true" t="shared" si="1" ref="M11:M16">IF(C11&lt;&gt;"-",VLOOKUP(C11,jug,8,FALSE),"")</f>
      </c>
      <c r="N11" s="115"/>
      <c r="O11" s="115"/>
      <c r="P11" s="10" t="s">
        <v>26</v>
      </c>
      <c r="Q11" s="134" t="str">
        <f>VLOOKUP($AG$1,ACTES,12,0)</f>
        <v>-</v>
      </c>
      <c r="R11" s="135"/>
      <c r="S11" s="132">
        <f aca="true" t="shared" si="2" ref="S11:S16">IF(Q11&lt;&gt;"-",VLOOKUP(Q11,jug,5,FALSE),"")</f>
      </c>
      <c r="T11" s="133"/>
      <c r="U11" s="133"/>
      <c r="V11" s="133"/>
      <c r="W11" s="133"/>
      <c r="X11" s="133"/>
      <c r="Y11" s="133"/>
      <c r="Z11" s="133"/>
      <c r="AA11" s="115">
        <f aca="true" t="shared" si="3" ref="AA11:AA16">IF(Q11&lt;&gt;"-",VLOOKUP(Q11,jug,8,FALSE),"")</f>
      </c>
      <c r="AB11" s="115"/>
      <c r="AC11" s="115"/>
      <c r="AD11" s="56" t="str">
        <f>VLOOKUP($AG$1,ACTES,13,0)</f>
        <v>-</v>
      </c>
      <c r="AE11" s="57" t="str">
        <f>VLOOKUP($AG$1,ACTES,14,0)</f>
        <v>-</v>
      </c>
      <c r="AF11" s="56" t="str">
        <f>VLOOKUP($AG$1,ACTES,15,0)</f>
        <v>-</v>
      </c>
      <c r="AG11" s="57" t="str">
        <f>VLOOKUP($AG$1,ACTES,16,0)</f>
        <v>-</v>
      </c>
      <c r="AH11" s="56" t="str">
        <f>VLOOKUP($AG$1,ACTES,17,0)</f>
        <v>-</v>
      </c>
      <c r="AI11" s="57" t="str">
        <f>VLOOKUP($AG$1,ACTES,18,0)</f>
        <v>-</v>
      </c>
      <c r="AJ11" s="56" t="str">
        <f>VLOOKUP($AG$1,ACTES,19,0)</f>
        <v>-</v>
      </c>
      <c r="AK11" s="57" t="str">
        <f>VLOOKUP($AG$1,ACTES,20,0)</f>
        <v>-</v>
      </c>
      <c r="AL11" s="56" t="str">
        <f>VLOOKUP($AG$1,ACTES,21,0)</f>
        <v>-</v>
      </c>
      <c r="AM11" s="57" t="str">
        <f>VLOOKUP($AG$1,ACTES,22,0)</f>
        <v>-</v>
      </c>
      <c r="AN11" s="11">
        <f aca="true" t="shared" si="4" ref="AN11:AN17">IF(BA11+BG11&gt;2,BA11,"")</f>
      </c>
      <c r="AO11" s="12">
        <f aca="true" t="shared" si="5" ref="AO11:AO17">IF(BA11+BG11&gt;2,BG11,"")</f>
      </c>
      <c r="AP11" s="13">
        <f>IF(BI11+BJ11&lt;&gt;0,BI11,"")</f>
      </c>
      <c r="AQ11" s="14">
        <f>IF(BI11+BJ11&lt;&gt;0,BJ11,"")</f>
      </c>
      <c r="AS11" s="4"/>
      <c r="AT11" s="63"/>
      <c r="AV11" s="64">
        <f aca="true" t="shared" si="6" ref="AV11:AV17">IF(AD11&gt;AE11,1,0)</f>
        <v>0</v>
      </c>
      <c r="AW11" s="64">
        <f aca="true" t="shared" si="7" ref="AW11:AW17">IF(AF11&gt;AG11,1,0)</f>
        <v>0</v>
      </c>
      <c r="AX11" s="64">
        <f aca="true" t="shared" si="8" ref="AX11:AX17">IF(AH11&gt;AI11,1,0)</f>
        <v>0</v>
      </c>
      <c r="AY11" s="64">
        <f aca="true" t="shared" si="9" ref="AY11:AY17">IF(AJ11&gt;AK11,1,0)</f>
        <v>0</v>
      </c>
      <c r="AZ11" s="64">
        <f aca="true" t="shared" si="10" ref="AZ11:AZ17">IF(AL11&gt;AM11,1,0)</f>
        <v>0</v>
      </c>
      <c r="BA11" s="65">
        <f aca="true" t="shared" si="11" ref="BA11:BA18">SUM(AV11:AZ11)</f>
        <v>0</v>
      </c>
      <c r="BB11" s="66">
        <f aca="true" t="shared" si="12" ref="BB11:BB17">IF(AE11&gt;AD11,1,0)</f>
        <v>0</v>
      </c>
      <c r="BC11" s="66">
        <f aca="true" t="shared" si="13" ref="BC11:BC17">IF(AG11&gt;AF11,1,0)</f>
        <v>0</v>
      </c>
      <c r="BD11" s="66">
        <f aca="true" t="shared" si="14" ref="BD11:BD17">IF(AI11&gt;AH11,1,0)</f>
        <v>0</v>
      </c>
      <c r="BE11" s="66">
        <f aca="true" t="shared" si="15" ref="BE11:BE17">IF(AK11&gt;AJ11,1,0)</f>
        <v>0</v>
      </c>
      <c r="BF11" s="66">
        <f aca="true" t="shared" si="16" ref="BF11:BF17">IF(AM11&gt;AL11,1,0)</f>
        <v>0</v>
      </c>
      <c r="BG11" s="65">
        <f aca="true" t="shared" si="17" ref="BG11:BG18">SUM(BB11:BF11)</f>
        <v>0</v>
      </c>
      <c r="BH11" s="60"/>
      <c r="BI11" s="65">
        <f>IF(BA11&gt;2,1,0)</f>
        <v>0</v>
      </c>
      <c r="BJ11" s="65">
        <f>IF(BG11&gt;2,1,0)</f>
        <v>0</v>
      </c>
    </row>
    <row r="12" spans="1:62" ht="15">
      <c r="A12" s="61"/>
      <c r="B12" s="9" t="s">
        <v>23</v>
      </c>
      <c r="C12" s="126" t="str">
        <f>VLOOKUP($AG$1,ACTES,25,0)</f>
        <v>-</v>
      </c>
      <c r="D12" s="127"/>
      <c r="E12" s="128">
        <f t="shared" si="0"/>
      </c>
      <c r="F12" s="129"/>
      <c r="G12" s="129"/>
      <c r="H12" s="129"/>
      <c r="I12" s="129"/>
      <c r="J12" s="129"/>
      <c r="K12" s="129"/>
      <c r="L12" s="129"/>
      <c r="M12" s="109">
        <f t="shared" si="1"/>
      </c>
      <c r="N12" s="109"/>
      <c r="O12" s="109"/>
      <c r="P12" s="16" t="s">
        <v>27</v>
      </c>
      <c r="Q12" s="126" t="str">
        <f>VLOOKUP($AG$1,ACTES,26,0)</f>
        <v>-</v>
      </c>
      <c r="R12" s="127"/>
      <c r="S12" s="128">
        <f t="shared" si="2"/>
      </c>
      <c r="T12" s="129"/>
      <c r="U12" s="129"/>
      <c r="V12" s="129"/>
      <c r="W12" s="129"/>
      <c r="X12" s="129"/>
      <c r="Y12" s="129"/>
      <c r="Z12" s="129"/>
      <c r="AA12" s="109">
        <f t="shared" si="3"/>
      </c>
      <c r="AB12" s="109"/>
      <c r="AC12" s="109"/>
      <c r="AD12" s="54" t="str">
        <f>VLOOKUP($AG$1,ACTES,27,0)</f>
        <v>-</v>
      </c>
      <c r="AE12" s="55" t="str">
        <f>VLOOKUP($AG$1,ACTES,28,0)</f>
        <v>-</v>
      </c>
      <c r="AF12" s="54" t="str">
        <f>VLOOKUP($AG$1,ACTES,29,0)</f>
        <v>-</v>
      </c>
      <c r="AG12" s="55" t="str">
        <f>VLOOKUP($AG$1,ACTES,30,0)</f>
        <v>-</v>
      </c>
      <c r="AH12" s="54" t="str">
        <f>VLOOKUP($AG$1,ACTES,31,0)</f>
        <v>-</v>
      </c>
      <c r="AI12" s="55" t="str">
        <f>VLOOKUP($AG$1,ACTES,32,0)</f>
        <v>-</v>
      </c>
      <c r="AJ12" s="54" t="str">
        <f>VLOOKUP($AG$1,ACTES,33,0)</f>
        <v>-</v>
      </c>
      <c r="AK12" s="55" t="str">
        <f>VLOOKUP($AG$1,ACTES,34,0)</f>
        <v>-</v>
      </c>
      <c r="AL12" s="54" t="str">
        <f>VLOOKUP($AG$1,ACTES,35,0)</f>
        <v>-</v>
      </c>
      <c r="AM12" s="55" t="str">
        <f>VLOOKUP($AG$1,ACTES,36,0)</f>
        <v>-</v>
      </c>
      <c r="AN12" s="17">
        <f t="shared" si="4"/>
      </c>
      <c r="AO12" s="18">
        <f t="shared" si="5"/>
      </c>
      <c r="AP12" s="19">
        <f>IF(BI12+BJ12&lt;&gt;0,BI11+BI12,"")</f>
      </c>
      <c r="AQ12" s="20">
        <f>IF(BI12+BJ12&lt;&gt;0,BJ11+BJ12,"")</f>
      </c>
      <c r="AS12" s="4"/>
      <c r="AT12" s="61"/>
      <c r="AV12" s="64">
        <f t="shared" si="6"/>
        <v>0</v>
      </c>
      <c r="AW12" s="64">
        <f t="shared" si="7"/>
        <v>0</v>
      </c>
      <c r="AX12" s="64">
        <f t="shared" si="8"/>
        <v>0</v>
      </c>
      <c r="AY12" s="64">
        <f t="shared" si="9"/>
        <v>0</v>
      </c>
      <c r="AZ12" s="64">
        <f t="shared" si="10"/>
        <v>0</v>
      </c>
      <c r="BA12" s="65">
        <f t="shared" si="11"/>
        <v>0</v>
      </c>
      <c r="BB12" s="66">
        <f t="shared" si="12"/>
        <v>0</v>
      </c>
      <c r="BC12" s="66">
        <f t="shared" si="13"/>
        <v>0</v>
      </c>
      <c r="BD12" s="66">
        <f t="shared" si="14"/>
        <v>0</v>
      </c>
      <c r="BE12" s="66">
        <f t="shared" si="15"/>
        <v>0</v>
      </c>
      <c r="BF12" s="66">
        <f t="shared" si="16"/>
        <v>0</v>
      </c>
      <c r="BG12" s="65">
        <f t="shared" si="17"/>
        <v>0</v>
      </c>
      <c r="BH12" s="60"/>
      <c r="BI12" s="65">
        <f aca="true" t="shared" si="18" ref="BI12:BI17">IF(BA12&gt;2,1,0)</f>
        <v>0</v>
      </c>
      <c r="BJ12" s="65">
        <f aca="true" t="shared" si="19" ref="BJ12:BJ17">IF(BG12&gt;2,1,0)</f>
        <v>0</v>
      </c>
    </row>
    <row r="13" spans="1:62" ht="15">
      <c r="A13" s="61"/>
      <c r="B13" s="9" t="s">
        <v>24</v>
      </c>
      <c r="C13" s="122" t="str">
        <f>VLOOKUP($AG$1,ACTES,39,0)</f>
        <v>-</v>
      </c>
      <c r="D13" s="123"/>
      <c r="E13" s="124">
        <f t="shared" si="0"/>
      </c>
      <c r="F13" s="125"/>
      <c r="G13" s="125"/>
      <c r="H13" s="125"/>
      <c r="I13" s="125"/>
      <c r="J13" s="125"/>
      <c r="K13" s="125"/>
      <c r="L13" s="125"/>
      <c r="M13" s="105">
        <f t="shared" si="1"/>
      </c>
      <c r="N13" s="105"/>
      <c r="O13" s="105"/>
      <c r="P13" s="21" t="s">
        <v>28</v>
      </c>
      <c r="Q13" s="122" t="str">
        <f>VLOOKUP($AG$1,ACTES,40,0)</f>
        <v>-</v>
      </c>
      <c r="R13" s="123"/>
      <c r="S13" s="124">
        <f t="shared" si="2"/>
      </c>
      <c r="T13" s="125"/>
      <c r="U13" s="125"/>
      <c r="V13" s="125"/>
      <c r="W13" s="125"/>
      <c r="X13" s="125"/>
      <c r="Y13" s="125"/>
      <c r="Z13" s="125"/>
      <c r="AA13" s="105">
        <f t="shared" si="3"/>
      </c>
      <c r="AB13" s="105"/>
      <c r="AC13" s="105"/>
      <c r="AD13" s="58" t="str">
        <f>VLOOKUP($AG$1,ACTES,41,0)</f>
        <v>-</v>
      </c>
      <c r="AE13" s="59" t="str">
        <f>VLOOKUP($AG$1,ACTES,42,0)</f>
        <v>-</v>
      </c>
      <c r="AF13" s="58" t="str">
        <f>VLOOKUP($AG$1,ACTES,43,0)</f>
        <v>-</v>
      </c>
      <c r="AG13" s="59" t="str">
        <f>VLOOKUP($AG$1,ACTES,44,0)</f>
        <v>-</v>
      </c>
      <c r="AH13" s="58" t="str">
        <f>VLOOKUP($AG$1,ACTES,45,0)</f>
        <v>-</v>
      </c>
      <c r="AI13" s="59" t="str">
        <f>VLOOKUP($AG$1,ACTES,46,0)</f>
        <v>-</v>
      </c>
      <c r="AJ13" s="58" t="str">
        <f>VLOOKUP($AG$1,ACTES,47,0)</f>
        <v>-</v>
      </c>
      <c r="AK13" s="59" t="str">
        <f>VLOOKUP($AG$1,ACTES,48,0)</f>
        <v>-</v>
      </c>
      <c r="AL13" s="58" t="str">
        <f>VLOOKUP($AG$1,ACTES,49,0)</f>
        <v>-</v>
      </c>
      <c r="AM13" s="59" t="str">
        <f>VLOOKUP($AG$1,ACTES,50,0)</f>
        <v>-</v>
      </c>
      <c r="AN13" s="22">
        <f t="shared" si="4"/>
      </c>
      <c r="AO13" s="23">
        <f t="shared" si="5"/>
      </c>
      <c r="AP13" s="24">
        <f>IF(BI13+BJ13&lt;&gt;0,AP12+BI13,"")</f>
      </c>
      <c r="AQ13" s="25">
        <f>IF(BI13+BJ13&lt;&gt;0,AQ12+BJ13,"")</f>
      </c>
      <c r="AS13" s="4"/>
      <c r="AT13" s="61"/>
      <c r="AV13" s="64">
        <f t="shared" si="6"/>
        <v>0</v>
      </c>
      <c r="AW13" s="64">
        <f t="shared" si="7"/>
        <v>0</v>
      </c>
      <c r="AX13" s="64">
        <f t="shared" si="8"/>
        <v>0</v>
      </c>
      <c r="AY13" s="64">
        <f t="shared" si="9"/>
        <v>0</v>
      </c>
      <c r="AZ13" s="64">
        <f t="shared" si="10"/>
        <v>0</v>
      </c>
      <c r="BA13" s="65">
        <f t="shared" si="11"/>
        <v>0</v>
      </c>
      <c r="BB13" s="66">
        <f t="shared" si="12"/>
        <v>0</v>
      </c>
      <c r="BC13" s="66">
        <f t="shared" si="13"/>
        <v>0</v>
      </c>
      <c r="BD13" s="66">
        <f t="shared" si="14"/>
        <v>0</v>
      </c>
      <c r="BE13" s="66">
        <f t="shared" si="15"/>
        <v>0</v>
      </c>
      <c r="BF13" s="66">
        <f t="shared" si="16"/>
        <v>0</v>
      </c>
      <c r="BG13" s="65">
        <f t="shared" si="17"/>
        <v>0</v>
      </c>
      <c r="BH13" s="60"/>
      <c r="BI13" s="65">
        <f t="shared" si="18"/>
        <v>0</v>
      </c>
      <c r="BJ13" s="65">
        <f t="shared" si="19"/>
        <v>0</v>
      </c>
    </row>
    <row r="14" spans="1:62" ht="15">
      <c r="A14" s="61"/>
      <c r="B14" s="9" t="s">
        <v>22</v>
      </c>
      <c r="C14" s="130" t="str">
        <f>VLOOKUP($AG$1,ACTES,53,0)</f>
        <v>-</v>
      </c>
      <c r="D14" s="131"/>
      <c r="E14" s="132">
        <f t="shared" si="0"/>
      </c>
      <c r="F14" s="133"/>
      <c r="G14" s="133"/>
      <c r="H14" s="133"/>
      <c r="I14" s="133"/>
      <c r="J14" s="133"/>
      <c r="K14" s="133"/>
      <c r="L14" s="133"/>
      <c r="M14" s="115">
        <f t="shared" si="1"/>
      </c>
      <c r="N14" s="115"/>
      <c r="O14" s="115"/>
      <c r="P14" s="26" t="s">
        <v>27</v>
      </c>
      <c r="Q14" s="130" t="str">
        <f>VLOOKUP($AG$1,ACTES,54,0)</f>
        <v>-</v>
      </c>
      <c r="R14" s="131"/>
      <c r="S14" s="132">
        <f t="shared" si="2"/>
      </c>
      <c r="T14" s="133"/>
      <c r="U14" s="133"/>
      <c r="V14" s="133"/>
      <c r="W14" s="133"/>
      <c r="X14" s="133"/>
      <c r="Y14" s="133"/>
      <c r="Z14" s="133"/>
      <c r="AA14" s="115">
        <f t="shared" si="3"/>
      </c>
      <c r="AB14" s="115"/>
      <c r="AC14" s="115"/>
      <c r="AD14" s="56" t="str">
        <f>VLOOKUP($AG$1,ACTES,55,0)</f>
        <v>-</v>
      </c>
      <c r="AE14" s="57" t="str">
        <f>VLOOKUP($AG$1,ACTES,56,0)</f>
        <v>-</v>
      </c>
      <c r="AF14" s="56" t="str">
        <f>VLOOKUP($AG$1,ACTES,57,0)</f>
        <v>-</v>
      </c>
      <c r="AG14" s="57" t="str">
        <f>VLOOKUP($AG$1,ACTES,58,0)</f>
        <v>-</v>
      </c>
      <c r="AH14" s="56" t="str">
        <f>VLOOKUP($AG$1,ACTES,59,0)</f>
        <v>-</v>
      </c>
      <c r="AI14" s="57" t="str">
        <f>VLOOKUP($AG$1,ACTES,60,0)</f>
        <v>-</v>
      </c>
      <c r="AJ14" s="56" t="str">
        <f>VLOOKUP($AG$1,ACTES,61,0)</f>
        <v>-</v>
      </c>
      <c r="AK14" s="57" t="str">
        <f>VLOOKUP($AG$1,ACTES,62,0)</f>
        <v>-</v>
      </c>
      <c r="AL14" s="56" t="str">
        <f>VLOOKUP($AG$1,ACTES,63,0)</f>
        <v>-</v>
      </c>
      <c r="AM14" s="57" t="str">
        <f>VLOOKUP($AG$1,ACTES,64,0)</f>
        <v>-</v>
      </c>
      <c r="AN14" s="27">
        <f t="shared" si="4"/>
      </c>
      <c r="AO14" s="28">
        <f t="shared" si="5"/>
      </c>
      <c r="AP14" s="29">
        <f>IF(BI14+BJ14&lt;&gt;0,AP13+BI14,"")</f>
      </c>
      <c r="AQ14" s="30">
        <f>IF(BI14+BJ14&lt;&gt;0,AQ13+BJ14,"")</f>
      </c>
      <c r="AS14" s="4"/>
      <c r="AT14" s="61"/>
      <c r="AV14" s="64">
        <f t="shared" si="6"/>
        <v>0</v>
      </c>
      <c r="AW14" s="64">
        <f t="shared" si="7"/>
        <v>0</v>
      </c>
      <c r="AX14" s="64">
        <f t="shared" si="8"/>
        <v>0</v>
      </c>
      <c r="AY14" s="64">
        <f t="shared" si="9"/>
        <v>0</v>
      </c>
      <c r="AZ14" s="64">
        <f t="shared" si="10"/>
        <v>0</v>
      </c>
      <c r="BA14" s="65">
        <f t="shared" si="11"/>
        <v>0</v>
      </c>
      <c r="BB14" s="66">
        <f t="shared" si="12"/>
        <v>0</v>
      </c>
      <c r="BC14" s="66">
        <f t="shared" si="13"/>
        <v>0</v>
      </c>
      <c r="BD14" s="66">
        <f t="shared" si="14"/>
        <v>0</v>
      </c>
      <c r="BE14" s="66">
        <f t="shared" si="15"/>
        <v>0</v>
      </c>
      <c r="BF14" s="66">
        <f t="shared" si="16"/>
        <v>0</v>
      </c>
      <c r="BG14" s="65">
        <f t="shared" si="17"/>
        <v>0</v>
      </c>
      <c r="BH14" s="60"/>
      <c r="BI14" s="65">
        <f t="shared" si="18"/>
        <v>0</v>
      </c>
      <c r="BJ14" s="65">
        <f t="shared" si="19"/>
        <v>0</v>
      </c>
    </row>
    <row r="15" spans="1:62" ht="15">
      <c r="A15" s="61"/>
      <c r="B15" s="9" t="s">
        <v>24</v>
      </c>
      <c r="C15" s="126" t="str">
        <f>VLOOKUP($AG$1,ACTES,67,0)</f>
        <v>-</v>
      </c>
      <c r="D15" s="127"/>
      <c r="E15" s="128">
        <f t="shared" si="0"/>
      </c>
      <c r="F15" s="129"/>
      <c r="G15" s="129"/>
      <c r="H15" s="129"/>
      <c r="I15" s="129"/>
      <c r="J15" s="129"/>
      <c r="K15" s="129"/>
      <c r="L15" s="129"/>
      <c r="M15" s="109">
        <f t="shared" si="1"/>
      </c>
      <c r="N15" s="109"/>
      <c r="O15" s="109"/>
      <c r="P15" s="16" t="s">
        <v>26</v>
      </c>
      <c r="Q15" s="126" t="str">
        <f>VLOOKUP($AG$1,ACTES,68,0)</f>
        <v>-</v>
      </c>
      <c r="R15" s="127"/>
      <c r="S15" s="128">
        <f t="shared" si="2"/>
      </c>
      <c r="T15" s="129"/>
      <c r="U15" s="129"/>
      <c r="V15" s="129"/>
      <c r="W15" s="129"/>
      <c r="X15" s="129"/>
      <c r="Y15" s="129"/>
      <c r="Z15" s="129"/>
      <c r="AA15" s="109">
        <f t="shared" si="3"/>
      </c>
      <c r="AB15" s="109"/>
      <c r="AC15" s="109"/>
      <c r="AD15" s="54" t="str">
        <f>VLOOKUP($AG$1,ACTES,69,0)</f>
        <v>-</v>
      </c>
      <c r="AE15" s="55" t="str">
        <f>VLOOKUP($AG$1,ACTES,70,0)</f>
        <v>-</v>
      </c>
      <c r="AF15" s="54" t="str">
        <f>VLOOKUP($AG$1,ACTES,71,0)</f>
        <v>-</v>
      </c>
      <c r="AG15" s="55" t="str">
        <f>VLOOKUP($AG$1,ACTES,72,0)</f>
        <v>-</v>
      </c>
      <c r="AH15" s="54" t="str">
        <f>VLOOKUP($AG$1,ACTES,73,0)</f>
        <v>-</v>
      </c>
      <c r="AI15" s="55" t="str">
        <f>VLOOKUP($AG$1,ACTES,74,0)</f>
        <v>-</v>
      </c>
      <c r="AJ15" s="54" t="str">
        <f>VLOOKUP($AG$1,ACTES,75,0)</f>
        <v>-</v>
      </c>
      <c r="AK15" s="55" t="str">
        <f>VLOOKUP($AG$1,ACTES,76,0)</f>
        <v>-</v>
      </c>
      <c r="AL15" s="54" t="str">
        <f>VLOOKUP($AG$1,ACTES,77,0)</f>
        <v>-</v>
      </c>
      <c r="AM15" s="55" t="str">
        <f>VLOOKUP($AG$1,ACTES,78,0)</f>
        <v>-</v>
      </c>
      <c r="AN15" s="17">
        <f t="shared" si="4"/>
      </c>
      <c r="AO15" s="18">
        <f t="shared" si="5"/>
      </c>
      <c r="AP15" s="19">
        <f>IF(BI15+BJ15&lt;&gt;0,AP14+BI15,"")</f>
      </c>
      <c r="AQ15" s="20">
        <f>IF(BI15+BJ15&lt;&gt;0,AQ14+BJ15,"")</f>
      </c>
      <c r="AS15" s="4"/>
      <c r="AT15" s="61"/>
      <c r="AV15" s="64">
        <f t="shared" si="6"/>
        <v>0</v>
      </c>
      <c r="AW15" s="64">
        <f t="shared" si="7"/>
        <v>0</v>
      </c>
      <c r="AX15" s="64">
        <f t="shared" si="8"/>
        <v>0</v>
      </c>
      <c r="AY15" s="64">
        <f t="shared" si="9"/>
        <v>0</v>
      </c>
      <c r="AZ15" s="64">
        <f t="shared" si="10"/>
        <v>0</v>
      </c>
      <c r="BA15" s="65">
        <f t="shared" si="11"/>
        <v>0</v>
      </c>
      <c r="BB15" s="66">
        <f t="shared" si="12"/>
        <v>0</v>
      </c>
      <c r="BC15" s="66">
        <f t="shared" si="13"/>
        <v>0</v>
      </c>
      <c r="BD15" s="66">
        <f t="shared" si="14"/>
        <v>0</v>
      </c>
      <c r="BE15" s="66">
        <f t="shared" si="15"/>
        <v>0</v>
      </c>
      <c r="BF15" s="66">
        <f t="shared" si="16"/>
        <v>0</v>
      </c>
      <c r="BG15" s="65">
        <f t="shared" si="17"/>
        <v>0</v>
      </c>
      <c r="BH15" s="60"/>
      <c r="BI15" s="65">
        <f t="shared" si="18"/>
        <v>0</v>
      </c>
      <c r="BJ15" s="65">
        <f t="shared" si="19"/>
        <v>0</v>
      </c>
    </row>
    <row r="16" spans="1:62" ht="15">
      <c r="A16" s="61"/>
      <c r="B16" s="9" t="s">
        <v>23</v>
      </c>
      <c r="C16" s="122" t="str">
        <f>VLOOKUP($AG$1,ACTES,81,0)</f>
        <v>-</v>
      </c>
      <c r="D16" s="123"/>
      <c r="E16" s="124">
        <f t="shared" si="0"/>
      </c>
      <c r="F16" s="125"/>
      <c r="G16" s="125"/>
      <c r="H16" s="125"/>
      <c r="I16" s="125"/>
      <c r="J16" s="125"/>
      <c r="K16" s="125"/>
      <c r="L16" s="125"/>
      <c r="M16" s="105">
        <f t="shared" si="1"/>
      </c>
      <c r="N16" s="105"/>
      <c r="O16" s="105"/>
      <c r="P16" s="21" t="s">
        <v>28</v>
      </c>
      <c r="Q16" s="122" t="str">
        <f>VLOOKUP($AG$1,ACTES,82,0)</f>
        <v>-</v>
      </c>
      <c r="R16" s="123"/>
      <c r="S16" s="124">
        <f t="shared" si="2"/>
      </c>
      <c r="T16" s="125"/>
      <c r="U16" s="125"/>
      <c r="V16" s="125"/>
      <c r="W16" s="125"/>
      <c r="X16" s="125"/>
      <c r="Y16" s="125"/>
      <c r="Z16" s="125"/>
      <c r="AA16" s="105">
        <f t="shared" si="3"/>
      </c>
      <c r="AB16" s="105"/>
      <c r="AC16" s="105"/>
      <c r="AD16" s="58" t="str">
        <f>VLOOKUP($AG$1,ACTES,83,0)</f>
        <v>-</v>
      </c>
      <c r="AE16" s="59" t="str">
        <f>VLOOKUP($AG$1,ACTES,84,0)</f>
        <v>-</v>
      </c>
      <c r="AF16" s="58" t="str">
        <f>VLOOKUP($AG$1,ACTES,85,0)</f>
        <v>-</v>
      </c>
      <c r="AG16" s="59" t="str">
        <f>VLOOKUP($AG$1,ACTES,86,0)</f>
        <v>-</v>
      </c>
      <c r="AH16" s="58" t="str">
        <f>VLOOKUP($AG$1,ACTES,87,0)</f>
        <v>-</v>
      </c>
      <c r="AI16" s="59" t="str">
        <f>VLOOKUP($AG$1,ACTES,88,0)</f>
        <v>-</v>
      </c>
      <c r="AJ16" s="58" t="str">
        <f>VLOOKUP($AG$1,ACTES,89,0)</f>
        <v>-</v>
      </c>
      <c r="AK16" s="59" t="str">
        <f>VLOOKUP($AG$1,ACTES,90,0)</f>
        <v>-</v>
      </c>
      <c r="AL16" s="58" t="str">
        <f>VLOOKUP($AG$1,ACTES,91,0)</f>
        <v>-</v>
      </c>
      <c r="AM16" s="59" t="str">
        <f>VLOOKUP($AG$1,ACTES,92,0)</f>
        <v>-</v>
      </c>
      <c r="AN16" s="22">
        <f t="shared" si="4"/>
      </c>
      <c r="AO16" s="23">
        <f t="shared" si="5"/>
      </c>
      <c r="AP16" s="24">
        <f>IF(BI16+BJ16&lt;&gt;0,AP15+BI16,"")</f>
      </c>
      <c r="AQ16" s="25">
        <f>IF(BI16+BJ16&lt;&gt;0,AQ15+BJ16,"")</f>
      </c>
      <c r="AS16" s="4"/>
      <c r="AT16" s="61"/>
      <c r="AV16" s="64">
        <f t="shared" si="6"/>
        <v>0</v>
      </c>
      <c r="AW16" s="64">
        <f t="shared" si="7"/>
        <v>0</v>
      </c>
      <c r="AX16" s="64">
        <f t="shared" si="8"/>
        <v>0</v>
      </c>
      <c r="AY16" s="64">
        <f t="shared" si="9"/>
        <v>0</v>
      </c>
      <c r="AZ16" s="64">
        <f t="shared" si="10"/>
        <v>0</v>
      </c>
      <c r="BA16" s="65">
        <f t="shared" si="11"/>
        <v>0</v>
      </c>
      <c r="BB16" s="66">
        <f t="shared" si="12"/>
        <v>0</v>
      </c>
      <c r="BC16" s="66">
        <f t="shared" si="13"/>
        <v>0</v>
      </c>
      <c r="BD16" s="66">
        <f t="shared" si="14"/>
        <v>0</v>
      </c>
      <c r="BE16" s="66">
        <f t="shared" si="15"/>
        <v>0</v>
      </c>
      <c r="BF16" s="66">
        <f t="shared" si="16"/>
        <v>0</v>
      </c>
      <c r="BG16" s="65">
        <f t="shared" si="17"/>
        <v>0</v>
      </c>
      <c r="BH16" s="60"/>
      <c r="BI16" s="65">
        <f t="shared" si="18"/>
        <v>0</v>
      </c>
      <c r="BJ16" s="65">
        <f t="shared" si="19"/>
        <v>0</v>
      </c>
    </row>
    <row r="17" spans="1:62" ht="15">
      <c r="A17" s="61"/>
      <c r="B17" s="116" t="s">
        <v>25</v>
      </c>
      <c r="C17" s="118" t="str">
        <f>IF(VLOOKUP($AG$1,ACTES,95,0)=0,"",VLOOKUP($AG$1,ACTES,95,0))</f>
        <v>-</v>
      </c>
      <c r="D17" s="119"/>
      <c r="E17" s="113">
        <f>_xlfn.IFERROR(IF(C17&lt;&gt;"-",VLOOKUP(C17,jug,5,FALSE),""),"")</f>
      </c>
      <c r="F17" s="114"/>
      <c r="G17" s="114"/>
      <c r="H17" s="114"/>
      <c r="I17" s="114"/>
      <c r="J17" s="114"/>
      <c r="K17" s="114"/>
      <c r="L17" s="114"/>
      <c r="M17" s="115">
        <f>_xlfn.IFERROR(IF(C17&lt;&gt;"-",VLOOKUP(C17,jug,8,FALSE),""),"")</f>
      </c>
      <c r="N17" s="115"/>
      <c r="O17" s="115"/>
      <c r="P17" s="120" t="s">
        <v>25</v>
      </c>
      <c r="Q17" s="118" t="str">
        <f>IF(VLOOKUP($AG$1,ACTES,97,0)=0,"",VLOOKUP($AG$1,ACTES,97,0))</f>
        <v>-</v>
      </c>
      <c r="R17" s="119"/>
      <c r="S17" s="113">
        <f>_xlfn.IFERROR(IF(Q17&lt;&gt;"-",VLOOKUP(Q17,jug,5,FALSE),""),"")</f>
      </c>
      <c r="T17" s="114"/>
      <c r="U17" s="114"/>
      <c r="V17" s="114"/>
      <c r="W17" s="114"/>
      <c r="X17" s="114"/>
      <c r="Y17" s="114"/>
      <c r="Z17" s="114"/>
      <c r="AA17" s="115">
        <f>_xlfn.IFERROR(IF(Q17&lt;&gt;"-",VLOOKUP(Q17,jug,8,FALSE),""),"")</f>
      </c>
      <c r="AB17" s="115"/>
      <c r="AC17" s="115"/>
      <c r="AD17" s="78" t="str">
        <f>VLOOKUP($AG$1,ACTES,99,0)</f>
        <v>-</v>
      </c>
      <c r="AE17" s="80" t="str">
        <f>VLOOKUP($AG$1,ACTES,100,0)</f>
        <v>-</v>
      </c>
      <c r="AF17" s="78" t="str">
        <f>VLOOKUP($AG$1,ACTES,101,0)</f>
        <v>-</v>
      </c>
      <c r="AG17" s="80" t="str">
        <f>VLOOKUP($AG$1,ACTES,102,0)</f>
        <v>-</v>
      </c>
      <c r="AH17" s="78" t="str">
        <f>VLOOKUP($AG$1,ACTES,103,0)</f>
        <v>-</v>
      </c>
      <c r="AI17" s="80" t="str">
        <f>VLOOKUP($AG$1,ACTES,104,0)</f>
        <v>-</v>
      </c>
      <c r="AJ17" s="78" t="str">
        <f>VLOOKUP($AG$1,ACTES,105,0)</f>
        <v>-</v>
      </c>
      <c r="AK17" s="80" t="str">
        <f>VLOOKUP($AG$1,ACTES,106,0)</f>
        <v>-</v>
      </c>
      <c r="AL17" s="78" t="str">
        <f>VLOOKUP($AG$1,ACTES,107,0)</f>
        <v>-</v>
      </c>
      <c r="AM17" s="80" t="str">
        <f>VLOOKUP($AG$1,ACTES,108,0)</f>
        <v>-</v>
      </c>
      <c r="AN17" s="93">
        <f t="shared" si="4"/>
      </c>
      <c r="AO17" s="95">
        <f t="shared" si="5"/>
      </c>
      <c r="AP17" s="97">
        <f>IF(BI17+BJ17&lt;&gt;0,AP16+BI17,"")</f>
      </c>
      <c r="AQ17" s="99">
        <f>IF(BI17+BJ17&lt;&gt;0,AQ16+BJ17,"")</f>
      </c>
      <c r="AS17" s="4"/>
      <c r="AT17" s="61"/>
      <c r="AV17" s="64">
        <f t="shared" si="6"/>
        <v>0</v>
      </c>
      <c r="AW17" s="64">
        <f t="shared" si="7"/>
        <v>0</v>
      </c>
      <c r="AX17" s="64">
        <f t="shared" si="8"/>
        <v>0</v>
      </c>
      <c r="AY17" s="64">
        <f t="shared" si="9"/>
        <v>0</v>
      </c>
      <c r="AZ17" s="64">
        <f t="shared" si="10"/>
        <v>0</v>
      </c>
      <c r="BA17" s="65">
        <f t="shared" si="11"/>
        <v>0</v>
      </c>
      <c r="BB17" s="66">
        <f t="shared" si="12"/>
        <v>0</v>
      </c>
      <c r="BC17" s="66">
        <f t="shared" si="13"/>
        <v>0</v>
      </c>
      <c r="BD17" s="66">
        <f t="shared" si="14"/>
        <v>0</v>
      </c>
      <c r="BE17" s="66">
        <f t="shared" si="15"/>
        <v>0</v>
      </c>
      <c r="BF17" s="66">
        <f t="shared" si="16"/>
        <v>0</v>
      </c>
      <c r="BG17" s="65">
        <f t="shared" si="17"/>
        <v>0</v>
      </c>
      <c r="BH17" s="60"/>
      <c r="BI17" s="65">
        <f t="shared" si="18"/>
        <v>0</v>
      </c>
      <c r="BJ17" s="65">
        <f t="shared" si="19"/>
        <v>0</v>
      </c>
    </row>
    <row r="18" spans="1:62" ht="15">
      <c r="A18" s="61"/>
      <c r="B18" s="117"/>
      <c r="C18" s="101" t="str">
        <f>IF(VLOOKUP($AG$1,ACTES,96,0)=0,"",VLOOKUP($AG$1,ACTES,96,0))</f>
        <v>-</v>
      </c>
      <c r="D18" s="102"/>
      <c r="E18" s="103">
        <f>_xlfn.IFERROR(IF(C18&lt;&gt;"-",VLOOKUP(C18,jug,5,FALSE),""),"")</f>
      </c>
      <c r="F18" s="104"/>
      <c r="G18" s="104"/>
      <c r="H18" s="104"/>
      <c r="I18" s="104"/>
      <c r="J18" s="104"/>
      <c r="K18" s="104"/>
      <c r="L18" s="104"/>
      <c r="M18" s="105">
        <f>_xlfn.IFERROR(IF(C18&lt;&gt;"-",VLOOKUP(C18,jug,8,FALSE),""),"")</f>
      </c>
      <c r="N18" s="105"/>
      <c r="O18" s="105"/>
      <c r="P18" s="121"/>
      <c r="Q18" s="101" t="str">
        <f>IF(VLOOKUP($AG$1,ACTES,98,0)=0,"",VLOOKUP($AG$1,ACTES,98,0))</f>
        <v>-</v>
      </c>
      <c r="R18" s="102"/>
      <c r="S18" s="103">
        <f>_xlfn.IFERROR(IF(Q18&lt;&gt;"-",VLOOKUP(Q18,jug,5,FALSE),""),"")</f>
      </c>
      <c r="T18" s="104"/>
      <c r="U18" s="104"/>
      <c r="V18" s="104"/>
      <c r="W18" s="104"/>
      <c r="X18" s="104"/>
      <c r="Y18" s="104"/>
      <c r="Z18" s="104"/>
      <c r="AA18" s="105">
        <f>_xlfn.IFERROR(IF(Q18&lt;&gt;"-",VLOOKUP(Q18,jug,8,FALSE),""),"")</f>
      </c>
      <c r="AB18" s="105"/>
      <c r="AC18" s="105"/>
      <c r="AD18" s="79"/>
      <c r="AE18" s="81"/>
      <c r="AF18" s="79"/>
      <c r="AG18" s="81"/>
      <c r="AH18" s="79"/>
      <c r="AI18" s="81"/>
      <c r="AJ18" s="79"/>
      <c r="AK18" s="81"/>
      <c r="AL18" s="79"/>
      <c r="AM18" s="81"/>
      <c r="AN18" s="94"/>
      <c r="AO18" s="96"/>
      <c r="AP18" s="98"/>
      <c r="AQ18" s="100"/>
      <c r="AS18" s="4"/>
      <c r="AT18" s="67"/>
      <c r="AV18" s="68">
        <f>SUM(AD11:AD18)</f>
        <v>0</v>
      </c>
      <c r="AW18" s="68">
        <f>SUM(AF11:AF18)</f>
        <v>0</v>
      </c>
      <c r="AX18" s="68">
        <f>SUM(AH11:AH18)</f>
        <v>0</v>
      </c>
      <c r="AY18" s="68">
        <f>SUM(AJ11:AJ18)</f>
        <v>0</v>
      </c>
      <c r="AZ18" s="68">
        <f>SUM(AL11:AL18)</f>
        <v>0</v>
      </c>
      <c r="BA18" s="69">
        <f t="shared" si="11"/>
        <v>0</v>
      </c>
      <c r="BB18" s="70">
        <f>SUM(AE11:AE18)</f>
        <v>0</v>
      </c>
      <c r="BC18" s="70">
        <f>SUM(AG11:AG18)</f>
        <v>0</v>
      </c>
      <c r="BD18" s="70">
        <f>SUM(AI11:AI18)</f>
        <v>0</v>
      </c>
      <c r="BE18" s="70">
        <f>SUM(AK11:AK18)</f>
        <v>0</v>
      </c>
      <c r="BF18" s="70">
        <f>SUM(AM11:AM18)</f>
        <v>0</v>
      </c>
      <c r="BG18" s="70">
        <f t="shared" si="17"/>
        <v>0</v>
      </c>
      <c r="BH18" s="4"/>
      <c r="BI18" s="4"/>
      <c r="BJ18" s="71">
        <f>SUM(AV17:BG17)</f>
        <v>0</v>
      </c>
    </row>
    <row r="19" spans="1:46" ht="20.25" thickBot="1">
      <c r="A19" s="61"/>
      <c r="B19" s="4"/>
      <c r="C19" s="4"/>
      <c r="D19" s="4"/>
      <c r="E19" s="4"/>
      <c r="F19" s="4"/>
      <c r="G19" s="4"/>
      <c r="H19" s="4"/>
      <c r="I19" s="4"/>
      <c r="J19" s="4"/>
      <c r="K19" s="4"/>
      <c r="L19" s="31"/>
      <c r="M19" s="31"/>
      <c r="N19" s="31"/>
      <c r="O19" s="31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32" t="s">
        <v>29</v>
      </c>
      <c r="AE19" s="4"/>
      <c r="AF19" s="4"/>
      <c r="AG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61"/>
    </row>
    <row r="20" spans="1:46" ht="20.25" thickBot="1">
      <c r="A20" s="61"/>
      <c r="B20" s="33" t="s">
        <v>30</v>
      </c>
      <c r="C20" s="4"/>
      <c r="D20" s="4"/>
      <c r="E20" s="4"/>
      <c r="F20" s="4"/>
      <c r="G20" s="4"/>
      <c r="H20" s="4"/>
      <c r="I20" s="4"/>
      <c r="J20" s="4"/>
      <c r="K20" s="4"/>
      <c r="L20" s="31"/>
      <c r="M20" s="31"/>
      <c r="N20" s="31"/>
      <c r="O20" s="4"/>
      <c r="P20" s="4"/>
      <c r="Q20" s="4"/>
      <c r="R20" s="34"/>
      <c r="S20" s="32"/>
      <c r="T20" s="4"/>
      <c r="U20" s="4"/>
      <c r="V20" s="4"/>
      <c r="W20" s="4"/>
      <c r="Z20" s="4"/>
      <c r="AB20" s="106" t="str">
        <f>VLOOKUP($AG$1,ACTES,8,0)</f>
        <v>-</v>
      </c>
      <c r="AC20" s="107"/>
      <c r="AD20" s="86">
        <f>_xlfn.IFERROR(IF(AB20&lt;&gt;"",VLOOKUP(AB20,equips,2,0),""),"")</f>
      </c>
      <c r="AE20" s="86"/>
      <c r="AF20" s="86"/>
      <c r="AG20" s="86"/>
      <c r="AH20" s="86"/>
      <c r="AI20" s="86"/>
      <c r="AJ20" s="86"/>
      <c r="AK20" s="86"/>
      <c r="AL20" s="86"/>
      <c r="AM20" s="87"/>
      <c r="AN20" s="35">
        <f>IF(SUM(AN11:AO18)&gt;0,SUM(AN11:AN18),0)</f>
        <v>0</v>
      </c>
      <c r="AO20" s="36">
        <f>IF(SUM(AN11:AO18)&gt;0,SUM(AO11:AO18),0)</f>
        <v>0</v>
      </c>
      <c r="AP20" s="37" t="str">
        <f>VLOOKUP(AG1,ACTES,9)</f>
        <v>-</v>
      </c>
      <c r="AQ20" s="38" t="str">
        <f>VLOOKUP(AG1,ACTES,10)</f>
        <v>-</v>
      </c>
      <c r="AR20" s="4"/>
      <c r="AS20" s="4"/>
      <c r="AT20" s="61"/>
    </row>
    <row r="21" spans="1:46" ht="20.25" thickBot="1">
      <c r="A21" s="61"/>
      <c r="B21" s="39" t="s">
        <v>31</v>
      </c>
      <c r="C21" s="4"/>
      <c r="D21" s="4"/>
      <c r="E21" s="4"/>
      <c r="F21" s="4"/>
      <c r="G21" s="4"/>
      <c r="H21" s="4"/>
      <c r="I21" s="4"/>
      <c r="J21" s="4"/>
      <c r="K21" s="4"/>
      <c r="L21" s="31"/>
      <c r="M21" s="31"/>
      <c r="N21" s="31"/>
      <c r="O21" s="31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0" t="s">
        <v>34</v>
      </c>
      <c r="AN21" s="88" t="str">
        <f>BA18&amp;" / "&amp;BG18</f>
        <v>0 / 0</v>
      </c>
      <c r="AO21" s="88"/>
      <c r="AP21" s="88"/>
      <c r="AQ21" s="88"/>
      <c r="AR21" s="4"/>
      <c r="AS21" s="4"/>
      <c r="AT21" s="61"/>
    </row>
    <row r="22" spans="1:46" ht="19.5">
      <c r="A22" s="61"/>
      <c r="B22" s="39" t="s">
        <v>32</v>
      </c>
      <c r="C22" s="41"/>
      <c r="D22" s="4"/>
      <c r="E22" s="4"/>
      <c r="F22" s="4"/>
      <c r="G22" s="4"/>
      <c r="H22" s="4"/>
      <c r="I22" s="4"/>
      <c r="J22" s="4"/>
      <c r="K22" s="4"/>
      <c r="L22" s="31"/>
      <c r="M22" s="31"/>
      <c r="N22" s="31"/>
      <c r="O22" s="31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89">
        <f aca="true" t="shared" si="20" ref="AE22:AE29">IF(C11&lt;&gt;"-",C11,"")</f>
      </c>
      <c r="AF22" s="90"/>
      <c r="AG22" s="90"/>
      <c r="AH22" s="42">
        <f aca="true" t="shared" si="21" ref="AH22:AH27">IF(C11&lt;&gt;"-",VLOOKUP(C11,jug,4,0),"")</f>
      </c>
      <c r="AI22" s="91">
        <f aca="true" t="shared" si="22" ref="AI22:AI27">IF(C11&lt;&gt;"-",VLOOKUP(C11,jug,2,0),"")</f>
      </c>
      <c r="AJ22" s="92"/>
      <c r="AK22" s="43" t="s">
        <v>899</v>
      </c>
      <c r="AL22" s="89">
        <f aca="true" t="shared" si="23" ref="AL22:AL29">IF(Q11&lt;&gt;"-",Q11,"")</f>
      </c>
      <c r="AM22" s="90"/>
      <c r="AN22" s="90"/>
      <c r="AO22" s="42">
        <f aca="true" t="shared" si="24" ref="AO22:AO27">IF(Q11&lt;&gt;"-",VLOOKUP(Q11,jug,4,0),"")</f>
      </c>
      <c r="AP22" s="91">
        <f aca="true" t="shared" si="25" ref="AP22:AP27">IF(Q11&lt;&gt;"-",VLOOKUP(Q11,jug,2,0),"")</f>
      </c>
      <c r="AQ22" s="92"/>
      <c r="AR22" s="4"/>
      <c r="AS22" s="4"/>
      <c r="AT22" s="61"/>
    </row>
    <row r="23" spans="1:46" ht="19.5">
      <c r="A23" s="61"/>
      <c r="B23" s="44" t="s">
        <v>33</v>
      </c>
      <c r="C23" s="4"/>
      <c r="D23" s="4"/>
      <c r="E23" s="4"/>
      <c r="F23" s="4"/>
      <c r="G23" s="4"/>
      <c r="H23" s="4"/>
      <c r="I23" s="4"/>
      <c r="J23" s="4"/>
      <c r="K23" s="4"/>
      <c r="L23" s="31"/>
      <c r="M23" s="31"/>
      <c r="N23" s="31"/>
      <c r="O23" s="3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82">
        <f t="shared" si="20"/>
      </c>
      <c r="AF23" s="83"/>
      <c r="AG23" s="83"/>
      <c r="AH23" s="45">
        <f t="shared" si="21"/>
      </c>
      <c r="AI23" s="84">
        <f t="shared" si="22"/>
      </c>
      <c r="AJ23" s="85"/>
      <c r="AK23" s="46" t="s">
        <v>899</v>
      </c>
      <c r="AL23" s="82">
        <f t="shared" si="23"/>
      </c>
      <c r="AM23" s="83"/>
      <c r="AN23" s="83"/>
      <c r="AO23" s="45">
        <f t="shared" si="24"/>
      </c>
      <c r="AP23" s="84">
        <f t="shared" si="25"/>
      </c>
      <c r="AQ23" s="85"/>
      <c r="AR23" s="4"/>
      <c r="AS23" s="4"/>
      <c r="AT23" s="61"/>
    </row>
    <row r="24" spans="1:46" ht="15">
      <c r="A24" s="6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82">
        <f t="shared" si="20"/>
      </c>
      <c r="AF24" s="83"/>
      <c r="AG24" s="83"/>
      <c r="AH24" s="45">
        <f t="shared" si="21"/>
      </c>
      <c r="AI24" s="84">
        <f t="shared" si="22"/>
      </c>
      <c r="AJ24" s="85"/>
      <c r="AK24" s="46" t="s">
        <v>899</v>
      </c>
      <c r="AL24" s="82">
        <f t="shared" si="23"/>
      </c>
      <c r="AM24" s="83"/>
      <c r="AN24" s="83"/>
      <c r="AO24" s="45">
        <f t="shared" si="24"/>
      </c>
      <c r="AP24" s="84">
        <f t="shared" si="25"/>
      </c>
      <c r="AQ24" s="85"/>
      <c r="AR24" s="4"/>
      <c r="AS24" s="4"/>
      <c r="AT24" s="61"/>
    </row>
    <row r="25" spans="1:46" ht="15">
      <c r="A25" s="61"/>
      <c r="B25" s="3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82">
        <f t="shared" si="20"/>
      </c>
      <c r="AF25" s="83"/>
      <c r="AG25" s="83"/>
      <c r="AH25" s="45">
        <f t="shared" si="21"/>
      </c>
      <c r="AI25" s="84">
        <f t="shared" si="22"/>
      </c>
      <c r="AJ25" s="85"/>
      <c r="AK25" s="46" t="s">
        <v>899</v>
      </c>
      <c r="AL25" s="82">
        <f t="shared" si="23"/>
      </c>
      <c r="AM25" s="83"/>
      <c r="AN25" s="83"/>
      <c r="AO25" s="45">
        <f t="shared" si="24"/>
      </c>
      <c r="AP25" s="84">
        <f t="shared" si="25"/>
      </c>
      <c r="AQ25" s="85"/>
      <c r="AR25" s="4"/>
      <c r="AS25" s="4"/>
      <c r="AT25" s="61"/>
    </row>
    <row r="26" spans="1:46" ht="15">
      <c r="A26" s="61"/>
      <c r="B26" s="3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82">
        <f t="shared" si="20"/>
      </c>
      <c r="AF26" s="83"/>
      <c r="AG26" s="83"/>
      <c r="AH26" s="45">
        <f t="shared" si="21"/>
      </c>
      <c r="AI26" s="84">
        <f t="shared" si="22"/>
      </c>
      <c r="AJ26" s="85"/>
      <c r="AK26" s="46" t="s">
        <v>899</v>
      </c>
      <c r="AL26" s="82">
        <f t="shared" si="23"/>
      </c>
      <c r="AM26" s="83"/>
      <c r="AN26" s="83"/>
      <c r="AO26" s="45">
        <f t="shared" si="24"/>
      </c>
      <c r="AP26" s="84">
        <f t="shared" si="25"/>
      </c>
      <c r="AQ26" s="85"/>
      <c r="AR26" s="4"/>
      <c r="AS26" s="4"/>
      <c r="AT26" s="61"/>
    </row>
    <row r="27" spans="1:46" ht="15">
      <c r="A27" s="61"/>
      <c r="B27" s="39"/>
      <c r="C27" s="41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82">
        <f t="shared" si="20"/>
      </c>
      <c r="AF27" s="83"/>
      <c r="AG27" s="83"/>
      <c r="AH27" s="45">
        <f t="shared" si="21"/>
      </c>
      <c r="AI27" s="84">
        <f t="shared" si="22"/>
      </c>
      <c r="AJ27" s="85"/>
      <c r="AK27" s="46" t="s">
        <v>899</v>
      </c>
      <c r="AL27" s="82">
        <f t="shared" si="23"/>
      </c>
      <c r="AM27" s="83"/>
      <c r="AN27" s="83"/>
      <c r="AO27" s="45">
        <f t="shared" si="24"/>
      </c>
      <c r="AP27" s="84">
        <f t="shared" si="25"/>
      </c>
      <c r="AQ27" s="85"/>
      <c r="AR27" s="4"/>
      <c r="AS27" s="4"/>
      <c r="AT27" s="61"/>
    </row>
    <row r="28" spans="1:46" ht="15">
      <c r="A28" s="61"/>
      <c r="B28" s="4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82">
        <f t="shared" si="20"/>
      </c>
      <c r="AF28" s="83"/>
      <c r="AG28" s="83"/>
      <c r="AH28" s="45">
        <f>IF(AE28="","",VLOOKUP(C17,jug,4,0))</f>
      </c>
      <c r="AI28" s="84">
        <f>IF(AE28="","",VLOOKUP(C17,jug,2,0))</f>
      </c>
      <c r="AJ28" s="85"/>
      <c r="AK28" s="46" t="s">
        <v>899</v>
      </c>
      <c r="AL28" s="82">
        <f t="shared" si="23"/>
      </c>
      <c r="AM28" s="83"/>
      <c r="AN28" s="83"/>
      <c r="AO28" s="45">
        <f>IF(AL28="","",VLOOKUP(J17,jug,4,0))</f>
      </c>
      <c r="AP28" s="84">
        <f>IF(AL28="","",VLOOKUP(J17,jug,2,0))</f>
      </c>
      <c r="AQ28" s="85"/>
      <c r="AR28" s="4"/>
      <c r="AS28" s="4"/>
      <c r="AT28" s="61"/>
    </row>
    <row r="29" spans="1:46" ht="15.75" thickBot="1">
      <c r="A29" s="61"/>
      <c r="B29" s="33"/>
      <c r="C29" s="4"/>
      <c r="D29" s="41"/>
      <c r="E29" s="41"/>
      <c r="F29" s="41"/>
      <c r="G29" s="41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74">
        <f t="shared" si="20"/>
      </c>
      <c r="AF29" s="75"/>
      <c r="AG29" s="75"/>
      <c r="AH29" s="47">
        <f>IF(AE29="","",VLOOKUP(C18,jug,4,0))</f>
      </c>
      <c r="AI29" s="76">
        <f>IF(AE29="","",VLOOKUP(C18,jug,2,0))</f>
      </c>
      <c r="AJ29" s="77"/>
      <c r="AK29" s="48" t="s">
        <v>899</v>
      </c>
      <c r="AL29" s="74">
        <f t="shared" si="23"/>
      </c>
      <c r="AM29" s="75"/>
      <c r="AN29" s="75"/>
      <c r="AO29" s="47">
        <f>IF(AL29="","",VLOOKUP(J18,jug,4,0))</f>
      </c>
      <c r="AP29" s="76">
        <f>IF(AL29="","",VLOOKUP(J18,jug,2,0))</f>
      </c>
      <c r="AQ29" s="77"/>
      <c r="AR29" s="4"/>
      <c r="AS29" s="4"/>
      <c r="AT29" s="61"/>
    </row>
    <row r="30" spans="1:46" ht="15">
      <c r="A30" s="61"/>
      <c r="B30" s="4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61"/>
    </row>
    <row r="31" spans="1:46" ht="15">
      <c r="A31" s="7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2"/>
    </row>
    <row r="32" spans="1:46" ht="15">
      <c r="A32" s="6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61"/>
    </row>
    <row r="33" spans="1:46" ht="15">
      <c r="A33" s="6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61"/>
    </row>
    <row r="34" spans="1:46" ht="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</row>
  </sheetData>
  <sheetProtection sheet="1" selectLockedCells="1"/>
  <mergeCells count="131">
    <mergeCell ref="AG1:AI1"/>
    <mergeCell ref="G4:H4"/>
    <mergeCell ref="P4:Q4"/>
    <mergeCell ref="S4:T4"/>
    <mergeCell ref="U4:X4"/>
    <mergeCell ref="Y4:Z4"/>
    <mergeCell ref="AA4:AC4"/>
    <mergeCell ref="AE4:AF4"/>
    <mergeCell ref="AD5:AF5"/>
    <mergeCell ref="AD6:AF6"/>
    <mergeCell ref="AG6:AI6"/>
    <mergeCell ref="B9:D9"/>
    <mergeCell ref="E9:F9"/>
    <mergeCell ref="G9:O9"/>
    <mergeCell ref="P9:R9"/>
    <mergeCell ref="S9:T9"/>
    <mergeCell ref="U9:AC9"/>
    <mergeCell ref="AH10:AI10"/>
    <mergeCell ref="AJ10:AK10"/>
    <mergeCell ref="AL10:AM10"/>
    <mergeCell ref="AN10:AO10"/>
    <mergeCell ref="C10:D10"/>
    <mergeCell ref="E10:L10"/>
    <mergeCell ref="M10:O10"/>
    <mergeCell ref="Q10:R10"/>
    <mergeCell ref="S10:Z10"/>
    <mergeCell ref="AA10:AC10"/>
    <mergeCell ref="C11:D11"/>
    <mergeCell ref="E11:L11"/>
    <mergeCell ref="M11:O11"/>
    <mergeCell ref="Q11:R11"/>
    <mergeCell ref="S11:Z11"/>
    <mergeCell ref="AA11:AC11"/>
    <mergeCell ref="C12:D12"/>
    <mergeCell ref="E12:L12"/>
    <mergeCell ref="M12:O12"/>
    <mergeCell ref="Q12:R12"/>
    <mergeCell ref="S12:Z12"/>
    <mergeCell ref="AA12:AC12"/>
    <mergeCell ref="C13:D13"/>
    <mergeCell ref="E13:L13"/>
    <mergeCell ref="M13:O13"/>
    <mergeCell ref="Q13:R13"/>
    <mergeCell ref="S13:Z13"/>
    <mergeCell ref="AA13:AC13"/>
    <mergeCell ref="C14:D14"/>
    <mergeCell ref="E14:L14"/>
    <mergeCell ref="M14:O14"/>
    <mergeCell ref="Q14:R14"/>
    <mergeCell ref="S14:Z14"/>
    <mergeCell ref="AA14:AC14"/>
    <mergeCell ref="E16:L16"/>
    <mergeCell ref="M16:O16"/>
    <mergeCell ref="Q16:R16"/>
    <mergeCell ref="S16:Z16"/>
    <mergeCell ref="AA16:AC16"/>
    <mergeCell ref="C15:D15"/>
    <mergeCell ref="E15:L15"/>
    <mergeCell ref="M15:O15"/>
    <mergeCell ref="Q15:R15"/>
    <mergeCell ref="S15:Z15"/>
    <mergeCell ref="S17:Z17"/>
    <mergeCell ref="AA17:AC17"/>
    <mergeCell ref="AG4:AS4"/>
    <mergeCell ref="B17:B18"/>
    <mergeCell ref="C17:D17"/>
    <mergeCell ref="E17:L17"/>
    <mergeCell ref="M17:O17"/>
    <mergeCell ref="P17:P18"/>
    <mergeCell ref="Q17:R17"/>
    <mergeCell ref="C16:D16"/>
    <mergeCell ref="AJ17:AJ18"/>
    <mergeCell ref="AK17:AK18"/>
    <mergeCell ref="AL17:AL18"/>
    <mergeCell ref="AM17:AM18"/>
    <mergeCell ref="AB20:AC20"/>
    <mergeCell ref="AG5:AS5"/>
    <mergeCell ref="AA15:AC15"/>
    <mergeCell ref="AP10:AQ10"/>
    <mergeCell ref="AD10:AE10"/>
    <mergeCell ref="AF10:AG10"/>
    <mergeCell ref="AN17:AN18"/>
    <mergeCell ref="AO17:AO18"/>
    <mergeCell ref="AP17:AP18"/>
    <mergeCell ref="AQ17:AQ18"/>
    <mergeCell ref="C18:D18"/>
    <mergeCell ref="E18:L18"/>
    <mergeCell ref="M18:O18"/>
    <mergeCell ref="Q18:R18"/>
    <mergeCell ref="S18:Z18"/>
    <mergeCell ref="AA18:AC18"/>
    <mergeCell ref="AD20:AM20"/>
    <mergeCell ref="AN21:AQ21"/>
    <mergeCell ref="AE22:AG22"/>
    <mergeCell ref="AI22:AJ22"/>
    <mergeCell ref="AL22:AN22"/>
    <mergeCell ref="AP22:AQ22"/>
    <mergeCell ref="AE23:AG23"/>
    <mergeCell ref="AI23:AJ23"/>
    <mergeCell ref="AL23:AN23"/>
    <mergeCell ref="AP23:AQ23"/>
    <mergeCell ref="AE24:AG24"/>
    <mergeCell ref="AI24:AJ24"/>
    <mergeCell ref="AL24:AN24"/>
    <mergeCell ref="AP24:AQ24"/>
    <mergeCell ref="AE25:AG25"/>
    <mergeCell ref="AI25:AJ25"/>
    <mergeCell ref="AL25:AN25"/>
    <mergeCell ref="AP25:AQ25"/>
    <mergeCell ref="AE26:AG26"/>
    <mergeCell ref="AI26:AJ26"/>
    <mergeCell ref="AL26:AN26"/>
    <mergeCell ref="AP26:AQ26"/>
    <mergeCell ref="AE27:AG27"/>
    <mergeCell ref="AI27:AJ27"/>
    <mergeCell ref="AL27:AN27"/>
    <mergeCell ref="AP27:AQ27"/>
    <mergeCell ref="AE28:AG28"/>
    <mergeCell ref="AI28:AJ28"/>
    <mergeCell ref="AL28:AN28"/>
    <mergeCell ref="AP28:AQ28"/>
    <mergeCell ref="AE29:AG29"/>
    <mergeCell ref="AI29:AJ29"/>
    <mergeCell ref="AL29:AN29"/>
    <mergeCell ref="AP29:AQ29"/>
    <mergeCell ref="AD17:AD18"/>
    <mergeCell ref="AE17:AE18"/>
    <mergeCell ref="AF17:AF18"/>
    <mergeCell ref="AG17:AG18"/>
    <mergeCell ref="AH17:AH18"/>
    <mergeCell ref="AI17:AI18"/>
  </mergeCells>
  <conditionalFormatting sqref="M17:O18">
    <cfRule type="cellIs" priority="66" dxfId="0" operator="equal" stopIfTrue="1">
      <formula>"SIN LIC"</formula>
    </cfRule>
    <cfRule type="cellIs" priority="67" dxfId="0" operator="equal" stopIfTrue="1">
      <formula>"CAT1"</formula>
    </cfRule>
    <cfRule type="cellIs" priority="68" dxfId="0" operator="equal" stopIfTrue="1">
      <formula>"CAT2"</formula>
    </cfRule>
  </conditionalFormatting>
  <conditionalFormatting sqref="AJ11:AK11">
    <cfRule type="expression" priority="59" dxfId="62">
      <formula>AJ11=AK11</formula>
    </cfRule>
  </conditionalFormatting>
  <conditionalFormatting sqref="AL11:AM11">
    <cfRule type="expression" priority="58" dxfId="62">
      <formula>$AL$11=$AM$11</formula>
    </cfRule>
  </conditionalFormatting>
  <conditionalFormatting sqref="AL12:AM12">
    <cfRule type="expression" priority="57" dxfId="62">
      <formula>$AL$12=$AM$12</formula>
    </cfRule>
  </conditionalFormatting>
  <conditionalFormatting sqref="AJ12:AK12">
    <cfRule type="expression" priority="56" dxfId="62">
      <formula>$AJ$12=$AK$12</formula>
    </cfRule>
  </conditionalFormatting>
  <conditionalFormatting sqref="AJ13:AK13">
    <cfRule type="expression" priority="55" dxfId="62">
      <formula>$AJ$13=$AK$13</formula>
    </cfRule>
  </conditionalFormatting>
  <conditionalFormatting sqref="AL13:AM13">
    <cfRule type="expression" priority="54" dxfId="62">
      <formula>$AL$13=$AM$13</formula>
    </cfRule>
  </conditionalFormatting>
  <conditionalFormatting sqref="AJ14:AK14">
    <cfRule type="expression" priority="53" dxfId="62">
      <formula>$AJ$14=$AK$14</formula>
    </cfRule>
  </conditionalFormatting>
  <conditionalFormatting sqref="AL14:AM14">
    <cfRule type="expression" priority="52" dxfId="62">
      <formula>$AL$14=$AM$14</formula>
    </cfRule>
  </conditionalFormatting>
  <conditionalFormatting sqref="AJ15:AK15">
    <cfRule type="expression" priority="51" dxfId="62">
      <formula>$AJ$15=$AK$15</formula>
    </cfRule>
  </conditionalFormatting>
  <conditionalFormatting sqref="AL15:AM15">
    <cfRule type="expression" priority="50" dxfId="62">
      <formula>$AL$15=$AM$15</formula>
    </cfRule>
  </conditionalFormatting>
  <conditionalFormatting sqref="AJ16:AK16">
    <cfRule type="expression" priority="49" dxfId="62">
      <formula>$AJ$16=$AK$16</formula>
    </cfRule>
  </conditionalFormatting>
  <conditionalFormatting sqref="AL16:AM16">
    <cfRule type="expression" priority="48" dxfId="62">
      <formula>$AL$16=$AM$16</formula>
    </cfRule>
  </conditionalFormatting>
  <conditionalFormatting sqref="AD17:AE18">
    <cfRule type="expression" priority="47" dxfId="62">
      <formula>$AD$17=$AE$17</formula>
    </cfRule>
  </conditionalFormatting>
  <conditionalFormatting sqref="AF17:AG18">
    <cfRule type="expression" priority="46" dxfId="62">
      <formula>$AF$17=$AG$17</formula>
    </cfRule>
  </conditionalFormatting>
  <conditionalFormatting sqref="AH17:AI18">
    <cfRule type="expression" priority="45" dxfId="62">
      <formula>$AH$17=$AI$17</formula>
    </cfRule>
  </conditionalFormatting>
  <conditionalFormatting sqref="AJ17:AK18">
    <cfRule type="expression" priority="44" dxfId="62">
      <formula>$AJ$17=$AK$17</formula>
    </cfRule>
  </conditionalFormatting>
  <conditionalFormatting sqref="AL17:AM18">
    <cfRule type="expression" priority="43" dxfId="62">
      <formula>$AL$17=$AM$17</formula>
    </cfRule>
  </conditionalFormatting>
  <conditionalFormatting sqref="M11:O11">
    <cfRule type="cellIs" priority="40" dxfId="0" operator="equal" stopIfTrue="1">
      <formula>"SIN LIC"</formula>
    </cfRule>
    <cfRule type="cellIs" priority="41" dxfId="0" operator="equal" stopIfTrue="1">
      <formula>"CAT1"</formula>
    </cfRule>
    <cfRule type="cellIs" priority="42" dxfId="0" operator="equal" stopIfTrue="1">
      <formula>"CAT2"</formula>
    </cfRule>
  </conditionalFormatting>
  <conditionalFormatting sqref="M12:O12">
    <cfRule type="cellIs" priority="37" dxfId="0" operator="equal" stopIfTrue="1">
      <formula>"SIN LIC"</formula>
    </cfRule>
    <cfRule type="cellIs" priority="38" dxfId="0" operator="equal" stopIfTrue="1">
      <formula>"CAT1"</formula>
    </cfRule>
    <cfRule type="cellIs" priority="39" dxfId="0" operator="equal" stopIfTrue="1">
      <formula>"CAT2"</formula>
    </cfRule>
  </conditionalFormatting>
  <conditionalFormatting sqref="M13:O13">
    <cfRule type="cellIs" priority="34" dxfId="0" operator="equal" stopIfTrue="1">
      <formula>"SIN LIC"</formula>
    </cfRule>
    <cfRule type="cellIs" priority="35" dxfId="0" operator="equal" stopIfTrue="1">
      <formula>"CAT1"</formula>
    </cfRule>
    <cfRule type="cellIs" priority="36" dxfId="0" operator="equal" stopIfTrue="1">
      <formula>"CAT2"</formula>
    </cfRule>
  </conditionalFormatting>
  <conditionalFormatting sqref="M14:O14">
    <cfRule type="cellIs" priority="31" dxfId="0" operator="equal" stopIfTrue="1">
      <formula>"SIN LIC"</formula>
    </cfRule>
    <cfRule type="cellIs" priority="32" dxfId="0" operator="equal" stopIfTrue="1">
      <formula>"CAT1"</formula>
    </cfRule>
    <cfRule type="cellIs" priority="33" dxfId="0" operator="equal" stopIfTrue="1">
      <formula>"CAT2"</formula>
    </cfRule>
  </conditionalFormatting>
  <conditionalFormatting sqref="M15:O15">
    <cfRule type="cellIs" priority="28" dxfId="0" operator="equal" stopIfTrue="1">
      <formula>"SIN LIC"</formula>
    </cfRule>
    <cfRule type="cellIs" priority="29" dxfId="0" operator="equal" stopIfTrue="1">
      <formula>"CAT1"</formula>
    </cfRule>
    <cfRule type="cellIs" priority="30" dxfId="0" operator="equal" stopIfTrue="1">
      <formula>"CAT2"</formula>
    </cfRule>
  </conditionalFormatting>
  <conditionalFormatting sqref="M16:O16">
    <cfRule type="cellIs" priority="25" dxfId="0" operator="equal" stopIfTrue="1">
      <formula>"SIN LIC"</formula>
    </cfRule>
    <cfRule type="cellIs" priority="26" dxfId="0" operator="equal" stopIfTrue="1">
      <formula>"CAT1"</formula>
    </cfRule>
    <cfRule type="cellIs" priority="27" dxfId="0" operator="equal" stopIfTrue="1">
      <formula>"CAT2"</formula>
    </cfRule>
  </conditionalFormatting>
  <conditionalFormatting sqref="AA11:AC11">
    <cfRule type="cellIs" priority="22" dxfId="0" operator="equal" stopIfTrue="1">
      <formula>"SIN LIC"</formula>
    </cfRule>
    <cfRule type="cellIs" priority="23" dxfId="0" operator="equal" stopIfTrue="1">
      <formula>"CAT1"</formula>
    </cfRule>
    <cfRule type="cellIs" priority="24" dxfId="0" operator="equal" stopIfTrue="1">
      <formula>"CAT2"</formula>
    </cfRule>
  </conditionalFormatting>
  <conditionalFormatting sqref="AA12:AC12">
    <cfRule type="cellIs" priority="19" dxfId="0" operator="equal" stopIfTrue="1">
      <formula>"SIN LIC"</formula>
    </cfRule>
    <cfRule type="cellIs" priority="20" dxfId="0" operator="equal" stopIfTrue="1">
      <formula>"CAT1"</formula>
    </cfRule>
    <cfRule type="cellIs" priority="21" dxfId="0" operator="equal" stopIfTrue="1">
      <formula>"CAT2"</formula>
    </cfRule>
  </conditionalFormatting>
  <conditionalFormatting sqref="AA13:AC13">
    <cfRule type="cellIs" priority="16" dxfId="0" operator="equal" stopIfTrue="1">
      <formula>"SIN LIC"</formula>
    </cfRule>
    <cfRule type="cellIs" priority="17" dxfId="0" operator="equal" stopIfTrue="1">
      <formula>"CAT1"</formula>
    </cfRule>
    <cfRule type="cellIs" priority="18" dxfId="0" operator="equal" stopIfTrue="1">
      <formula>"CAT2"</formula>
    </cfRule>
  </conditionalFormatting>
  <conditionalFormatting sqref="AA14:AC14">
    <cfRule type="cellIs" priority="13" dxfId="0" operator="equal" stopIfTrue="1">
      <formula>"SIN LIC"</formula>
    </cfRule>
    <cfRule type="cellIs" priority="14" dxfId="0" operator="equal" stopIfTrue="1">
      <formula>"CAT1"</formula>
    </cfRule>
    <cfRule type="cellIs" priority="15" dxfId="0" operator="equal" stopIfTrue="1">
      <formula>"CAT2"</formula>
    </cfRule>
  </conditionalFormatting>
  <conditionalFormatting sqref="AA15:AC15">
    <cfRule type="cellIs" priority="10" dxfId="0" operator="equal" stopIfTrue="1">
      <formula>"SIN LIC"</formula>
    </cfRule>
    <cfRule type="cellIs" priority="11" dxfId="0" operator="equal" stopIfTrue="1">
      <formula>"CAT1"</formula>
    </cfRule>
    <cfRule type="cellIs" priority="12" dxfId="0" operator="equal" stopIfTrue="1">
      <formula>"CAT2"</formula>
    </cfRule>
  </conditionalFormatting>
  <conditionalFormatting sqref="AA16:AC16">
    <cfRule type="cellIs" priority="7" dxfId="0" operator="equal" stopIfTrue="1">
      <formula>"SIN LIC"</formula>
    </cfRule>
    <cfRule type="cellIs" priority="8" dxfId="0" operator="equal" stopIfTrue="1">
      <formula>"CAT1"</formula>
    </cfRule>
    <cfRule type="cellIs" priority="9" dxfId="0" operator="equal" stopIfTrue="1">
      <formula>"CAT2"</formula>
    </cfRule>
  </conditionalFormatting>
  <conditionalFormatting sqref="AA17:AC17">
    <cfRule type="cellIs" priority="4" dxfId="0" operator="equal" stopIfTrue="1">
      <formula>"SIN LIC"</formula>
    </cfRule>
    <cfRule type="cellIs" priority="5" dxfId="0" operator="equal" stopIfTrue="1">
      <formula>"CAT1"</formula>
    </cfRule>
    <cfRule type="cellIs" priority="6" dxfId="0" operator="equal" stopIfTrue="1">
      <formula>"CAT2"</formula>
    </cfRule>
  </conditionalFormatting>
  <conditionalFormatting sqref="AA18:AC18">
    <cfRule type="cellIs" priority="1" dxfId="0" operator="equal" stopIfTrue="1">
      <formula>"SIN LIC"</formula>
    </cfRule>
    <cfRule type="cellIs" priority="2" dxfId="0" operator="equal" stopIfTrue="1">
      <formula>"CAT1"</formula>
    </cfRule>
    <cfRule type="cellIs" priority="3" dxfId="0" operator="equal" stopIfTrue="1">
      <formula>"CAT2"</formula>
    </cfRule>
  </conditionalFormatting>
  <printOptions horizontalCentered="1" verticalCentered="1"/>
  <pageMargins left="0.1968503937007874" right="0.1968503937007874" top="0.3937007874015748" bottom="0.3937007874015748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F76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Q1" sqref="Q1"/>
      <selection pane="bottomLeft" activeCell="A15" sqref="A15"/>
      <selection pane="bottomRight" activeCell="CD12" sqref="A12:CD14"/>
    </sheetView>
  </sheetViews>
  <sheetFormatPr defaultColWidth="11.421875" defaultRowHeight="15"/>
  <cols>
    <col min="1" max="1" width="5.00390625" style="0" bestFit="1" customWidth="1"/>
    <col min="2" max="2" width="10.7109375" style="0" bestFit="1" customWidth="1"/>
    <col min="3" max="3" width="5.57421875" style="0" bestFit="1" customWidth="1"/>
    <col min="4" max="5" width="10.28125" style="0" bestFit="1" customWidth="1"/>
    <col min="6" max="6" width="9.00390625" style="0" bestFit="1" customWidth="1"/>
    <col min="7" max="7" width="8.8515625" style="0" bestFit="1" customWidth="1"/>
    <col min="8" max="8" width="6.28125" style="0" bestFit="1" customWidth="1"/>
    <col min="9" max="10" width="4.7109375" style="0" bestFit="1" customWidth="1"/>
    <col min="11" max="12" width="6.00390625" style="0" bestFit="1" customWidth="1"/>
    <col min="13" max="13" width="5.7109375" style="0" bestFit="1" customWidth="1"/>
    <col min="14" max="14" width="5.8515625" style="0" bestFit="1" customWidth="1"/>
    <col min="15" max="15" width="5.7109375" style="0" bestFit="1" customWidth="1"/>
    <col min="16" max="16" width="5.8515625" style="0" bestFit="1" customWidth="1"/>
    <col min="17" max="17" width="5.7109375" style="0" bestFit="1" customWidth="1"/>
    <col min="18" max="18" width="5.8515625" style="0" bestFit="1" customWidth="1"/>
    <col min="19" max="19" width="5.7109375" style="0" bestFit="1" customWidth="1"/>
    <col min="20" max="20" width="5.8515625" style="0" bestFit="1" customWidth="1"/>
    <col min="21" max="21" width="5.7109375" style="0" bestFit="1" customWidth="1"/>
    <col min="22" max="22" width="5.8515625" style="0" bestFit="1" customWidth="1"/>
    <col min="23" max="26" width="6.00390625" style="0" bestFit="1" customWidth="1"/>
    <col min="27" max="27" width="5.7109375" style="0" bestFit="1" customWidth="1"/>
    <col min="28" max="28" width="5.8515625" style="0" bestFit="1" customWidth="1"/>
    <col min="29" max="29" width="5.7109375" style="0" bestFit="1" customWidth="1"/>
    <col min="30" max="30" width="5.8515625" style="0" bestFit="1" customWidth="1"/>
    <col min="31" max="31" width="5.7109375" style="0" bestFit="1" customWidth="1"/>
    <col min="32" max="32" width="5.8515625" style="0" bestFit="1" customWidth="1"/>
    <col min="33" max="33" width="5.7109375" style="0" bestFit="1" customWidth="1"/>
    <col min="34" max="34" width="5.8515625" style="0" bestFit="1" customWidth="1"/>
    <col min="35" max="35" width="5.7109375" style="0" bestFit="1" customWidth="1"/>
    <col min="36" max="36" width="5.8515625" style="0" bestFit="1" customWidth="1"/>
    <col min="37" max="40" width="6.00390625" style="0" bestFit="1" customWidth="1"/>
    <col min="41" max="41" width="5.7109375" style="0" bestFit="1" customWidth="1"/>
    <col min="42" max="42" width="5.8515625" style="0" bestFit="1" customWidth="1"/>
    <col min="43" max="43" width="5.7109375" style="0" bestFit="1" customWidth="1"/>
    <col min="44" max="44" width="5.8515625" style="0" bestFit="1" customWidth="1"/>
    <col min="45" max="45" width="5.7109375" style="0" bestFit="1" customWidth="1"/>
    <col min="46" max="46" width="5.8515625" style="0" bestFit="1" customWidth="1"/>
    <col min="47" max="47" width="5.7109375" style="0" bestFit="1" customWidth="1"/>
    <col min="48" max="48" width="5.8515625" style="0" bestFit="1" customWidth="1"/>
    <col min="49" max="49" width="5.7109375" style="0" bestFit="1" customWidth="1"/>
    <col min="50" max="50" width="5.8515625" style="0" bestFit="1" customWidth="1"/>
    <col min="51" max="54" width="6.00390625" style="0" bestFit="1" customWidth="1"/>
    <col min="55" max="55" width="5.7109375" style="0" bestFit="1" customWidth="1"/>
    <col min="56" max="56" width="5.8515625" style="0" bestFit="1" customWidth="1"/>
    <col min="57" max="57" width="5.7109375" style="0" bestFit="1" customWidth="1"/>
    <col min="58" max="58" width="5.8515625" style="0" bestFit="1" customWidth="1"/>
    <col min="59" max="59" width="5.7109375" style="0" bestFit="1" customWidth="1"/>
    <col min="60" max="60" width="5.8515625" style="0" bestFit="1" customWidth="1"/>
    <col min="61" max="61" width="5.7109375" style="0" bestFit="1" customWidth="1"/>
    <col min="62" max="62" width="5.8515625" style="0" bestFit="1" customWidth="1"/>
    <col min="63" max="63" width="5.7109375" style="0" bestFit="1" customWidth="1"/>
    <col min="64" max="64" width="5.8515625" style="0" bestFit="1" customWidth="1"/>
    <col min="65" max="68" width="6.00390625" style="0" bestFit="1" customWidth="1"/>
    <col min="69" max="69" width="5.7109375" style="0" bestFit="1" customWidth="1"/>
    <col min="70" max="70" width="5.8515625" style="0" bestFit="1" customWidth="1"/>
    <col min="71" max="71" width="5.7109375" style="0" bestFit="1" customWidth="1"/>
    <col min="72" max="72" width="5.8515625" style="0" bestFit="1" customWidth="1"/>
    <col min="73" max="73" width="5.7109375" style="0" bestFit="1" customWidth="1"/>
    <col min="74" max="74" width="5.8515625" style="0" bestFit="1" customWidth="1"/>
    <col min="75" max="75" width="5.7109375" style="0" bestFit="1" customWidth="1"/>
    <col min="76" max="76" width="5.8515625" style="0" bestFit="1" customWidth="1"/>
    <col min="77" max="77" width="5.7109375" style="0" bestFit="1" customWidth="1"/>
    <col min="78" max="78" width="5.8515625" style="0" bestFit="1" customWidth="1"/>
    <col min="79" max="82" width="6.00390625" style="0" bestFit="1" customWidth="1"/>
    <col min="83" max="83" width="5.7109375" style="0" bestFit="1" customWidth="1"/>
    <col min="84" max="84" width="5.8515625" style="0" bestFit="1" customWidth="1"/>
    <col min="85" max="85" width="5.7109375" style="0" bestFit="1" customWidth="1"/>
    <col min="86" max="86" width="5.8515625" style="0" bestFit="1" customWidth="1"/>
    <col min="87" max="87" width="5.7109375" style="0" bestFit="1" customWidth="1"/>
    <col min="88" max="88" width="5.8515625" style="0" bestFit="1" customWidth="1"/>
    <col min="89" max="89" width="5.7109375" style="0" bestFit="1" customWidth="1"/>
    <col min="90" max="90" width="5.8515625" style="0" bestFit="1" customWidth="1"/>
    <col min="91" max="91" width="5.7109375" style="0" bestFit="1" customWidth="1"/>
    <col min="92" max="92" width="5.8515625" style="0" bestFit="1" customWidth="1"/>
    <col min="93" max="94" width="6.00390625" style="0" bestFit="1" customWidth="1"/>
    <col min="95" max="95" width="7.00390625" style="0" bestFit="1" customWidth="1"/>
    <col min="96" max="96" width="6.00390625" style="0" bestFit="1" customWidth="1"/>
    <col min="97" max="97" width="7.140625" style="0" bestFit="1" customWidth="1"/>
    <col min="98" max="98" width="6.00390625" style="0" bestFit="1" customWidth="1"/>
    <col min="99" max="99" width="7.00390625" style="0" bestFit="1" customWidth="1"/>
    <col min="100" max="100" width="7.140625" style="0" bestFit="1" customWidth="1"/>
    <col min="101" max="101" width="7.00390625" style="0" bestFit="1" customWidth="1"/>
    <col min="102" max="102" width="7.140625" style="0" bestFit="1" customWidth="1"/>
    <col min="103" max="103" width="7.00390625" style="0" bestFit="1" customWidth="1"/>
    <col min="104" max="104" width="7.140625" style="0" bestFit="1" customWidth="1"/>
    <col min="105" max="105" width="7.00390625" style="0" bestFit="1" customWidth="1"/>
    <col min="106" max="106" width="7.140625" style="0" bestFit="1" customWidth="1"/>
    <col min="107" max="107" width="7.00390625" style="0" bestFit="1" customWidth="1"/>
    <col min="108" max="108" width="7.140625" style="0" bestFit="1" customWidth="1"/>
    <col min="109" max="110" width="7.28125" style="0" bestFit="1" customWidth="1"/>
  </cols>
  <sheetData>
    <row r="1" spans="1:110" ht="1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</row>
    <row r="2" spans="1:110" ht="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s="52" t="s">
        <v>45</v>
      </c>
      <c r="L2" s="5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  <c r="X2" t="s">
        <v>58</v>
      </c>
      <c r="Y2" s="52" t="s">
        <v>59</v>
      </c>
      <c r="Z2" s="5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67</v>
      </c>
      <c r="AH2" t="s">
        <v>68</v>
      </c>
      <c r="AI2" t="s">
        <v>69</v>
      </c>
      <c r="AJ2" t="s">
        <v>70</v>
      </c>
      <c r="AK2" t="s">
        <v>71</v>
      </c>
      <c r="AL2" t="s">
        <v>72</v>
      </c>
      <c r="AM2" s="52" t="s">
        <v>73</v>
      </c>
      <c r="AN2" s="52" t="s">
        <v>74</v>
      </c>
      <c r="AO2" t="s">
        <v>75</v>
      </c>
      <c r="AP2" t="s">
        <v>76</v>
      </c>
      <c r="AQ2" t="s">
        <v>77</v>
      </c>
      <c r="AR2" t="s">
        <v>78</v>
      </c>
      <c r="AS2" t="s">
        <v>79</v>
      </c>
      <c r="AT2" t="s">
        <v>80</v>
      </c>
      <c r="AU2" t="s">
        <v>81</v>
      </c>
      <c r="AV2" t="s">
        <v>82</v>
      </c>
      <c r="AW2" t="s">
        <v>83</v>
      </c>
      <c r="AX2" t="s">
        <v>84</v>
      </c>
      <c r="AY2" t="s">
        <v>85</v>
      </c>
      <c r="AZ2" t="s">
        <v>86</v>
      </c>
      <c r="BA2" s="52" t="s">
        <v>87</v>
      </c>
      <c r="BB2" s="52" t="s">
        <v>88</v>
      </c>
      <c r="BC2" t="s">
        <v>89</v>
      </c>
      <c r="BD2" t="s">
        <v>90</v>
      </c>
      <c r="BE2" t="s">
        <v>91</v>
      </c>
      <c r="BF2" t="s">
        <v>92</v>
      </c>
      <c r="BG2" t="s">
        <v>93</v>
      </c>
      <c r="BH2" t="s">
        <v>94</v>
      </c>
      <c r="BI2" t="s">
        <v>95</v>
      </c>
      <c r="BJ2" t="s">
        <v>96</v>
      </c>
      <c r="BK2" t="s">
        <v>97</v>
      </c>
      <c r="BL2" t="s">
        <v>98</v>
      </c>
      <c r="BM2" t="s">
        <v>99</v>
      </c>
      <c r="BN2" t="s">
        <v>100</v>
      </c>
      <c r="BO2" s="52" t="s">
        <v>101</v>
      </c>
      <c r="BP2" s="52" t="s">
        <v>102</v>
      </c>
      <c r="BQ2" t="s">
        <v>103</v>
      </c>
      <c r="BR2" t="s">
        <v>104</v>
      </c>
      <c r="BS2" t="s">
        <v>105</v>
      </c>
      <c r="BT2" t="s">
        <v>106</v>
      </c>
      <c r="BU2" t="s">
        <v>107</v>
      </c>
      <c r="BV2" t="s">
        <v>108</v>
      </c>
      <c r="BW2" t="s">
        <v>109</v>
      </c>
      <c r="BX2" t="s">
        <v>110</v>
      </c>
      <c r="BY2" t="s">
        <v>111</v>
      </c>
      <c r="BZ2" t="s">
        <v>112</v>
      </c>
      <c r="CA2" t="s">
        <v>113</v>
      </c>
      <c r="CB2" t="s">
        <v>114</v>
      </c>
      <c r="CC2" s="52" t="s">
        <v>115</v>
      </c>
      <c r="CD2" s="52" t="s">
        <v>116</v>
      </c>
      <c r="CE2" t="s">
        <v>117</v>
      </c>
      <c r="CF2" t="s">
        <v>118</v>
      </c>
      <c r="CG2" t="s">
        <v>119</v>
      </c>
      <c r="CH2" t="s">
        <v>120</v>
      </c>
      <c r="CI2" t="s">
        <v>121</v>
      </c>
      <c r="CJ2" t="s">
        <v>122</v>
      </c>
      <c r="CK2" t="s">
        <v>123</v>
      </c>
      <c r="CL2" t="s">
        <v>124</v>
      </c>
      <c r="CM2" t="s">
        <v>125</v>
      </c>
      <c r="CN2" t="s">
        <v>126</v>
      </c>
      <c r="CO2" t="s">
        <v>127</v>
      </c>
      <c r="CP2" t="s">
        <v>128</v>
      </c>
      <c r="CQ2" t="s">
        <v>129</v>
      </c>
      <c r="CS2" t="s">
        <v>130</v>
      </c>
      <c r="CU2" t="s">
        <v>131</v>
      </c>
      <c r="CV2" t="s">
        <v>132</v>
      </c>
      <c r="CW2" t="s">
        <v>133</v>
      </c>
      <c r="CX2" t="s">
        <v>134</v>
      </c>
      <c r="CY2" t="s">
        <v>135</v>
      </c>
      <c r="CZ2" t="s">
        <v>136</v>
      </c>
      <c r="DA2" t="s">
        <v>137</v>
      </c>
      <c r="DB2" t="s">
        <v>138</v>
      </c>
      <c r="DC2" t="s">
        <v>139</v>
      </c>
      <c r="DD2" t="s">
        <v>140</v>
      </c>
      <c r="DE2" t="s">
        <v>141</v>
      </c>
      <c r="DF2" t="s">
        <v>142</v>
      </c>
    </row>
    <row r="3" spans="1:110" ht="15">
      <c r="A3" t="s">
        <v>143</v>
      </c>
      <c r="B3" t="s">
        <v>143</v>
      </c>
      <c r="C3" t="s">
        <v>143</v>
      </c>
      <c r="D3" t="s">
        <v>143</v>
      </c>
      <c r="E3" t="s">
        <v>143</v>
      </c>
      <c r="F3" t="s">
        <v>143</v>
      </c>
      <c r="G3" t="s">
        <v>143</v>
      </c>
      <c r="H3" t="s">
        <v>143</v>
      </c>
      <c r="I3" t="s">
        <v>143</v>
      </c>
      <c r="J3" t="s">
        <v>143</v>
      </c>
      <c r="K3" t="s">
        <v>143</v>
      </c>
      <c r="L3" t="s">
        <v>143</v>
      </c>
      <c r="M3" t="s">
        <v>143</v>
      </c>
      <c r="N3" t="s">
        <v>143</v>
      </c>
      <c r="O3" t="s">
        <v>143</v>
      </c>
      <c r="P3" t="s">
        <v>143</v>
      </c>
      <c r="Q3" t="s">
        <v>143</v>
      </c>
      <c r="R3" t="s">
        <v>143</v>
      </c>
      <c r="S3" t="s">
        <v>143</v>
      </c>
      <c r="T3" t="s">
        <v>143</v>
      </c>
      <c r="U3" t="s">
        <v>143</v>
      </c>
      <c r="V3" t="s">
        <v>143</v>
      </c>
      <c r="W3" t="s">
        <v>143</v>
      </c>
      <c r="X3" t="s">
        <v>143</v>
      </c>
      <c r="Y3" t="s">
        <v>143</v>
      </c>
      <c r="Z3" t="s">
        <v>143</v>
      </c>
      <c r="AA3" t="s">
        <v>143</v>
      </c>
      <c r="AB3" t="s">
        <v>143</v>
      </c>
      <c r="AC3" t="s">
        <v>143</v>
      </c>
      <c r="AD3" t="s">
        <v>143</v>
      </c>
      <c r="AE3" t="s">
        <v>143</v>
      </c>
      <c r="AF3" t="s">
        <v>143</v>
      </c>
      <c r="AG3" t="s">
        <v>143</v>
      </c>
      <c r="AH3" t="s">
        <v>143</v>
      </c>
      <c r="AI3" t="s">
        <v>143</v>
      </c>
      <c r="AJ3" t="s">
        <v>143</v>
      </c>
      <c r="AK3" t="s">
        <v>143</v>
      </c>
      <c r="AL3" t="s">
        <v>143</v>
      </c>
      <c r="AM3" t="s">
        <v>143</v>
      </c>
      <c r="AN3" t="s">
        <v>143</v>
      </c>
      <c r="AO3" t="s">
        <v>143</v>
      </c>
      <c r="AP3" t="s">
        <v>143</v>
      </c>
      <c r="AQ3" t="s">
        <v>143</v>
      </c>
      <c r="AR3" t="s">
        <v>143</v>
      </c>
      <c r="AS3" t="s">
        <v>143</v>
      </c>
      <c r="AT3" t="s">
        <v>143</v>
      </c>
      <c r="AU3" t="s">
        <v>143</v>
      </c>
      <c r="AV3" t="s">
        <v>143</v>
      </c>
      <c r="AW3" t="s">
        <v>143</v>
      </c>
      <c r="AX3" t="s">
        <v>143</v>
      </c>
      <c r="AY3" t="s">
        <v>143</v>
      </c>
      <c r="AZ3" t="s">
        <v>143</v>
      </c>
      <c r="BA3" t="s">
        <v>143</v>
      </c>
      <c r="BB3" t="s">
        <v>143</v>
      </c>
      <c r="BC3" t="s">
        <v>143</v>
      </c>
      <c r="BD3" t="s">
        <v>143</v>
      </c>
      <c r="BE3" t="s">
        <v>143</v>
      </c>
      <c r="BF3" t="s">
        <v>143</v>
      </c>
      <c r="BG3" t="s">
        <v>143</v>
      </c>
      <c r="BH3" t="s">
        <v>143</v>
      </c>
      <c r="BI3" t="s">
        <v>143</v>
      </c>
      <c r="BJ3" t="s">
        <v>143</v>
      </c>
      <c r="BK3" t="s">
        <v>143</v>
      </c>
      <c r="BL3" t="s">
        <v>143</v>
      </c>
      <c r="BM3" t="s">
        <v>143</v>
      </c>
      <c r="BN3" t="s">
        <v>143</v>
      </c>
      <c r="BO3" t="s">
        <v>143</v>
      </c>
      <c r="BP3" t="s">
        <v>143</v>
      </c>
      <c r="BQ3" t="s">
        <v>143</v>
      </c>
      <c r="BR3" t="s">
        <v>143</v>
      </c>
      <c r="BS3" t="s">
        <v>143</v>
      </c>
      <c r="BT3" t="s">
        <v>143</v>
      </c>
      <c r="BU3" t="s">
        <v>143</v>
      </c>
      <c r="BV3" t="s">
        <v>143</v>
      </c>
      <c r="BW3" t="s">
        <v>143</v>
      </c>
      <c r="BX3" t="s">
        <v>143</v>
      </c>
      <c r="BY3" t="s">
        <v>143</v>
      </c>
      <c r="BZ3" t="s">
        <v>143</v>
      </c>
      <c r="CA3" t="s">
        <v>143</v>
      </c>
      <c r="CB3" t="s">
        <v>143</v>
      </c>
      <c r="CC3" t="s">
        <v>143</v>
      </c>
      <c r="CD3" t="s">
        <v>143</v>
      </c>
      <c r="CE3" t="s">
        <v>143</v>
      </c>
      <c r="CF3" t="s">
        <v>143</v>
      </c>
      <c r="CG3" t="s">
        <v>143</v>
      </c>
      <c r="CH3" t="s">
        <v>143</v>
      </c>
      <c r="CI3" t="s">
        <v>143</v>
      </c>
      <c r="CJ3" t="s">
        <v>143</v>
      </c>
      <c r="CK3" t="s">
        <v>143</v>
      </c>
      <c r="CL3" t="s">
        <v>143</v>
      </c>
      <c r="CM3" t="s">
        <v>143</v>
      </c>
      <c r="CN3" t="s">
        <v>143</v>
      </c>
      <c r="CO3" t="s">
        <v>143</v>
      </c>
      <c r="CP3" t="s">
        <v>143</v>
      </c>
      <c r="CQ3" s="52" t="s">
        <v>143</v>
      </c>
      <c r="CR3" s="52" t="s">
        <v>143</v>
      </c>
      <c r="CS3" s="53" t="s">
        <v>143</v>
      </c>
      <c r="CT3" s="53" t="s">
        <v>143</v>
      </c>
      <c r="CU3" t="s">
        <v>143</v>
      </c>
      <c r="CV3" t="s">
        <v>143</v>
      </c>
      <c r="CW3" t="s">
        <v>143</v>
      </c>
      <c r="CX3" t="s">
        <v>143</v>
      </c>
      <c r="CY3" t="s">
        <v>143</v>
      </c>
      <c r="CZ3" t="s">
        <v>143</v>
      </c>
      <c r="DA3" t="s">
        <v>143</v>
      </c>
      <c r="DB3" t="s">
        <v>143</v>
      </c>
      <c r="DC3" t="s">
        <v>143</v>
      </c>
      <c r="DD3" t="s">
        <v>143</v>
      </c>
      <c r="DE3" t="s">
        <v>143</v>
      </c>
      <c r="DF3" t="s">
        <v>143</v>
      </c>
    </row>
    <row r="4" spans="1:110" ht="15">
      <c r="A4">
        <v>1011</v>
      </c>
      <c r="B4" s="50">
        <v>43736</v>
      </c>
      <c r="C4" s="51">
        <v>0.7083333333333334</v>
      </c>
      <c r="D4">
        <v>104</v>
      </c>
      <c r="E4">
        <v>112</v>
      </c>
      <c r="F4">
        <v>104</v>
      </c>
      <c r="G4">
        <v>112</v>
      </c>
      <c r="H4">
        <v>104</v>
      </c>
      <c r="I4">
        <v>4</v>
      </c>
      <c r="J4">
        <v>3</v>
      </c>
      <c r="K4">
        <v>1505</v>
      </c>
      <c r="L4">
        <v>6233</v>
      </c>
      <c r="M4">
        <v>9</v>
      </c>
      <c r="N4">
        <v>11</v>
      </c>
      <c r="O4">
        <v>6</v>
      </c>
      <c r="P4">
        <v>11</v>
      </c>
      <c r="Q4">
        <v>9</v>
      </c>
      <c r="R4">
        <v>11</v>
      </c>
      <c r="S4">
        <v>0</v>
      </c>
      <c r="T4">
        <v>0</v>
      </c>
      <c r="U4">
        <v>0</v>
      </c>
      <c r="V4">
        <v>0</v>
      </c>
      <c r="W4">
        <v>0</v>
      </c>
      <c r="X4">
        <v>3</v>
      </c>
      <c r="Y4">
        <v>839</v>
      </c>
      <c r="Z4">
        <v>6212</v>
      </c>
      <c r="AA4">
        <v>4</v>
      </c>
      <c r="AB4">
        <v>11</v>
      </c>
      <c r="AC4">
        <v>6</v>
      </c>
      <c r="AD4">
        <v>11</v>
      </c>
      <c r="AE4">
        <v>11</v>
      </c>
      <c r="AF4">
        <v>2</v>
      </c>
      <c r="AG4">
        <v>6</v>
      </c>
      <c r="AH4">
        <v>11</v>
      </c>
      <c r="AI4">
        <v>0</v>
      </c>
      <c r="AJ4">
        <v>0</v>
      </c>
      <c r="AK4">
        <v>1</v>
      </c>
      <c r="AL4">
        <v>3</v>
      </c>
      <c r="AM4">
        <v>7458</v>
      </c>
      <c r="AN4">
        <v>5081</v>
      </c>
      <c r="AO4">
        <v>11</v>
      </c>
      <c r="AP4">
        <v>8</v>
      </c>
      <c r="AQ4">
        <v>9</v>
      </c>
      <c r="AR4">
        <v>11</v>
      </c>
      <c r="AS4">
        <v>12</v>
      </c>
      <c r="AT4">
        <v>10</v>
      </c>
      <c r="AU4">
        <v>11</v>
      </c>
      <c r="AV4">
        <v>3</v>
      </c>
      <c r="AW4">
        <v>0</v>
      </c>
      <c r="AX4">
        <v>0</v>
      </c>
      <c r="AY4">
        <v>3</v>
      </c>
      <c r="AZ4">
        <v>1</v>
      </c>
      <c r="BA4">
        <v>1505</v>
      </c>
      <c r="BB4">
        <v>6212</v>
      </c>
      <c r="BC4">
        <v>11</v>
      </c>
      <c r="BD4">
        <v>8</v>
      </c>
      <c r="BE4">
        <v>10</v>
      </c>
      <c r="BF4">
        <v>12</v>
      </c>
      <c r="BG4">
        <v>11</v>
      </c>
      <c r="BH4">
        <v>9</v>
      </c>
      <c r="BI4">
        <v>11</v>
      </c>
      <c r="BJ4">
        <v>5</v>
      </c>
      <c r="BK4">
        <v>0</v>
      </c>
      <c r="BL4">
        <v>0</v>
      </c>
      <c r="BM4">
        <v>3</v>
      </c>
      <c r="BN4">
        <v>1</v>
      </c>
      <c r="BO4">
        <v>7458</v>
      </c>
      <c r="BP4">
        <v>6233</v>
      </c>
      <c r="BQ4">
        <v>17</v>
      </c>
      <c r="BR4">
        <v>15</v>
      </c>
      <c r="BS4">
        <v>8</v>
      </c>
      <c r="BT4">
        <v>11</v>
      </c>
      <c r="BU4">
        <v>13</v>
      </c>
      <c r="BV4">
        <v>11</v>
      </c>
      <c r="BW4">
        <v>9</v>
      </c>
      <c r="BX4">
        <v>11</v>
      </c>
      <c r="BY4">
        <v>6</v>
      </c>
      <c r="BZ4">
        <v>11</v>
      </c>
      <c r="CA4">
        <v>2</v>
      </c>
      <c r="CB4">
        <v>3</v>
      </c>
      <c r="CC4">
        <v>839</v>
      </c>
      <c r="CD4">
        <v>5081</v>
      </c>
      <c r="CE4">
        <v>11</v>
      </c>
      <c r="CF4">
        <v>9</v>
      </c>
      <c r="CG4">
        <v>6</v>
      </c>
      <c r="CH4">
        <v>11</v>
      </c>
      <c r="CI4">
        <v>11</v>
      </c>
      <c r="CJ4">
        <v>9</v>
      </c>
      <c r="CK4">
        <v>6</v>
      </c>
      <c r="CL4">
        <v>11</v>
      </c>
      <c r="CM4">
        <v>15</v>
      </c>
      <c r="CN4">
        <v>13</v>
      </c>
      <c r="CO4">
        <v>3</v>
      </c>
      <c r="CP4">
        <v>2</v>
      </c>
      <c r="CQ4">
        <v>1505</v>
      </c>
      <c r="CR4">
        <v>839</v>
      </c>
      <c r="CS4">
        <v>6233</v>
      </c>
      <c r="CT4">
        <v>5081</v>
      </c>
      <c r="CU4">
        <v>11</v>
      </c>
      <c r="CV4">
        <v>8</v>
      </c>
      <c r="CW4">
        <v>11</v>
      </c>
      <c r="CX4">
        <v>9</v>
      </c>
      <c r="CY4">
        <v>9</v>
      </c>
      <c r="CZ4">
        <v>11</v>
      </c>
      <c r="DA4">
        <v>11</v>
      </c>
      <c r="DB4">
        <v>8</v>
      </c>
      <c r="DE4">
        <v>3</v>
      </c>
      <c r="DF4">
        <v>1</v>
      </c>
    </row>
    <row r="5" spans="1:94" ht="15">
      <c r="A5">
        <v>1012</v>
      </c>
      <c r="B5" s="50">
        <v>43736</v>
      </c>
      <c r="C5" s="51">
        <v>0.6875</v>
      </c>
      <c r="D5">
        <v>105</v>
      </c>
      <c r="E5">
        <v>111</v>
      </c>
      <c r="F5">
        <v>111</v>
      </c>
      <c r="G5">
        <v>105</v>
      </c>
      <c r="H5">
        <v>105</v>
      </c>
      <c r="I5">
        <v>2</v>
      </c>
      <c r="J5">
        <v>4</v>
      </c>
      <c r="K5">
        <v>200</v>
      </c>
      <c r="L5">
        <v>7867</v>
      </c>
      <c r="M5">
        <v>12</v>
      </c>
      <c r="N5">
        <v>10</v>
      </c>
      <c r="O5">
        <v>7</v>
      </c>
      <c r="P5">
        <v>11</v>
      </c>
      <c r="Q5">
        <v>13</v>
      </c>
      <c r="R5">
        <v>15</v>
      </c>
      <c r="S5">
        <v>3</v>
      </c>
      <c r="T5">
        <v>11</v>
      </c>
      <c r="U5">
        <v>0</v>
      </c>
      <c r="V5">
        <v>0</v>
      </c>
      <c r="W5">
        <v>1</v>
      </c>
      <c r="X5">
        <v>3</v>
      </c>
      <c r="Y5">
        <v>3287</v>
      </c>
      <c r="Z5">
        <v>6082</v>
      </c>
      <c r="AA5">
        <v>4</v>
      </c>
      <c r="AB5">
        <v>11</v>
      </c>
      <c r="AC5">
        <v>4</v>
      </c>
      <c r="AD5">
        <v>11</v>
      </c>
      <c r="AE5">
        <v>4</v>
      </c>
      <c r="AF5">
        <v>11</v>
      </c>
      <c r="AG5">
        <v>0</v>
      </c>
      <c r="AH5">
        <v>0</v>
      </c>
      <c r="AI5">
        <v>0</v>
      </c>
      <c r="AJ5">
        <v>0</v>
      </c>
      <c r="AK5">
        <v>0</v>
      </c>
      <c r="AL5">
        <v>3</v>
      </c>
      <c r="AM5">
        <v>242</v>
      </c>
      <c r="AN5">
        <v>7872</v>
      </c>
      <c r="AO5">
        <v>12</v>
      </c>
      <c r="AP5">
        <v>14</v>
      </c>
      <c r="AQ5">
        <v>5</v>
      </c>
      <c r="AR5">
        <v>11</v>
      </c>
      <c r="AS5">
        <v>11</v>
      </c>
      <c r="AT5">
        <v>9</v>
      </c>
      <c r="AU5">
        <v>11</v>
      </c>
      <c r="AV5">
        <v>5</v>
      </c>
      <c r="AW5">
        <v>6</v>
      </c>
      <c r="AX5">
        <v>11</v>
      </c>
      <c r="AY5">
        <v>2</v>
      </c>
      <c r="AZ5">
        <v>3</v>
      </c>
      <c r="BA5">
        <v>200</v>
      </c>
      <c r="BB5">
        <v>6082</v>
      </c>
      <c r="BC5">
        <v>11</v>
      </c>
      <c r="BD5">
        <v>5</v>
      </c>
      <c r="BE5">
        <v>9</v>
      </c>
      <c r="BF5">
        <v>11</v>
      </c>
      <c r="BG5">
        <v>13</v>
      </c>
      <c r="BH5">
        <v>15</v>
      </c>
      <c r="BI5">
        <v>11</v>
      </c>
      <c r="BJ5">
        <v>9</v>
      </c>
      <c r="BK5">
        <v>11</v>
      </c>
      <c r="BL5">
        <v>8</v>
      </c>
      <c r="BM5">
        <v>3</v>
      </c>
      <c r="BN5">
        <v>2</v>
      </c>
      <c r="BO5">
        <v>242</v>
      </c>
      <c r="BP5">
        <v>7867</v>
      </c>
      <c r="BQ5">
        <v>11</v>
      </c>
      <c r="BR5">
        <v>7</v>
      </c>
      <c r="BS5">
        <v>11</v>
      </c>
      <c r="BT5">
        <v>6</v>
      </c>
      <c r="BU5">
        <v>11</v>
      </c>
      <c r="BV5">
        <v>5</v>
      </c>
      <c r="BW5">
        <v>0</v>
      </c>
      <c r="BX5">
        <v>0</v>
      </c>
      <c r="BY5">
        <v>0</v>
      </c>
      <c r="BZ5">
        <v>0</v>
      </c>
      <c r="CA5">
        <v>3</v>
      </c>
      <c r="CB5">
        <v>0</v>
      </c>
      <c r="CC5">
        <v>3287</v>
      </c>
      <c r="CD5">
        <v>7872</v>
      </c>
      <c r="CE5">
        <v>11</v>
      </c>
      <c r="CF5">
        <v>4</v>
      </c>
      <c r="CG5">
        <v>3</v>
      </c>
      <c r="CH5">
        <v>11</v>
      </c>
      <c r="CI5">
        <v>7</v>
      </c>
      <c r="CJ5">
        <v>11</v>
      </c>
      <c r="CK5">
        <v>11</v>
      </c>
      <c r="CL5">
        <v>9</v>
      </c>
      <c r="CM5">
        <v>3</v>
      </c>
      <c r="CN5">
        <v>11</v>
      </c>
      <c r="CO5">
        <v>2</v>
      </c>
      <c r="CP5">
        <v>3</v>
      </c>
    </row>
    <row r="6" spans="1:94" ht="15">
      <c r="A6">
        <v>1013</v>
      </c>
      <c r="B6" s="50">
        <v>43737</v>
      </c>
      <c r="C6" s="51">
        <v>0.4166666666666667</v>
      </c>
      <c r="D6">
        <v>102</v>
      </c>
      <c r="E6">
        <v>110</v>
      </c>
      <c r="F6">
        <v>102</v>
      </c>
      <c r="G6">
        <v>110</v>
      </c>
      <c r="H6">
        <v>110</v>
      </c>
      <c r="I6">
        <v>2</v>
      </c>
      <c r="J6">
        <v>4</v>
      </c>
      <c r="K6">
        <v>7832</v>
      </c>
      <c r="L6">
        <v>2983</v>
      </c>
      <c r="M6">
        <v>6</v>
      </c>
      <c r="N6">
        <v>11</v>
      </c>
      <c r="O6">
        <v>10</v>
      </c>
      <c r="P6">
        <v>12</v>
      </c>
      <c r="Q6">
        <v>8</v>
      </c>
      <c r="R6">
        <v>11</v>
      </c>
      <c r="S6">
        <v>0</v>
      </c>
      <c r="T6">
        <v>0</v>
      </c>
      <c r="U6">
        <v>0</v>
      </c>
      <c r="V6">
        <v>0</v>
      </c>
      <c r="W6">
        <v>0</v>
      </c>
      <c r="X6">
        <v>3</v>
      </c>
      <c r="Y6">
        <v>6775</v>
      </c>
      <c r="Z6">
        <v>707</v>
      </c>
      <c r="AA6">
        <v>12</v>
      </c>
      <c r="AB6">
        <v>10</v>
      </c>
      <c r="AC6">
        <v>6</v>
      </c>
      <c r="AD6">
        <v>11</v>
      </c>
      <c r="AE6">
        <v>4</v>
      </c>
      <c r="AF6">
        <v>11</v>
      </c>
      <c r="AG6">
        <v>7</v>
      </c>
      <c r="AH6">
        <v>11</v>
      </c>
      <c r="AI6">
        <v>0</v>
      </c>
      <c r="AJ6">
        <v>0</v>
      </c>
      <c r="AK6">
        <v>1</v>
      </c>
      <c r="AL6">
        <v>3</v>
      </c>
      <c r="AM6">
        <v>7338</v>
      </c>
      <c r="AN6">
        <v>3022</v>
      </c>
      <c r="AO6">
        <v>11</v>
      </c>
      <c r="AP6">
        <v>13</v>
      </c>
      <c r="AQ6">
        <v>10</v>
      </c>
      <c r="AR6">
        <v>12</v>
      </c>
      <c r="AS6">
        <v>7</v>
      </c>
      <c r="AT6">
        <v>11</v>
      </c>
      <c r="AU6">
        <v>0</v>
      </c>
      <c r="AV6">
        <v>0</v>
      </c>
      <c r="AW6">
        <v>0</v>
      </c>
      <c r="AX6">
        <v>0</v>
      </c>
      <c r="AY6">
        <v>0</v>
      </c>
      <c r="AZ6">
        <v>3</v>
      </c>
      <c r="BA6">
        <v>7832</v>
      </c>
      <c r="BB6">
        <v>707</v>
      </c>
      <c r="BC6">
        <v>9</v>
      </c>
      <c r="BD6">
        <v>11</v>
      </c>
      <c r="BE6">
        <v>11</v>
      </c>
      <c r="BF6">
        <v>13</v>
      </c>
      <c r="BG6">
        <v>6</v>
      </c>
      <c r="BH6">
        <v>11</v>
      </c>
      <c r="BI6">
        <v>0</v>
      </c>
      <c r="BJ6">
        <v>0</v>
      </c>
      <c r="BK6">
        <v>0</v>
      </c>
      <c r="BL6">
        <v>0</v>
      </c>
      <c r="BM6">
        <v>0</v>
      </c>
      <c r="BN6">
        <v>3</v>
      </c>
      <c r="BO6">
        <v>7338</v>
      </c>
      <c r="BP6">
        <v>2983</v>
      </c>
      <c r="BQ6">
        <v>7</v>
      </c>
      <c r="BR6">
        <v>11</v>
      </c>
      <c r="BS6">
        <v>11</v>
      </c>
      <c r="BT6">
        <v>7</v>
      </c>
      <c r="BU6">
        <v>9</v>
      </c>
      <c r="BV6">
        <v>11</v>
      </c>
      <c r="BW6">
        <v>11</v>
      </c>
      <c r="BX6">
        <v>8</v>
      </c>
      <c r="BY6">
        <v>11</v>
      </c>
      <c r="BZ6">
        <v>8</v>
      </c>
      <c r="CA6">
        <v>3</v>
      </c>
      <c r="CB6">
        <v>2</v>
      </c>
      <c r="CC6">
        <v>6775</v>
      </c>
      <c r="CD6">
        <v>3022</v>
      </c>
      <c r="CE6">
        <v>6</v>
      </c>
      <c r="CF6">
        <v>11</v>
      </c>
      <c r="CG6">
        <v>5</v>
      </c>
      <c r="CH6">
        <v>11</v>
      </c>
      <c r="CI6">
        <v>13</v>
      </c>
      <c r="CJ6">
        <v>11</v>
      </c>
      <c r="CK6">
        <v>11</v>
      </c>
      <c r="CL6">
        <v>6</v>
      </c>
      <c r="CM6">
        <v>11</v>
      </c>
      <c r="CN6">
        <v>9</v>
      </c>
      <c r="CO6">
        <v>3</v>
      </c>
      <c r="CP6">
        <v>2</v>
      </c>
    </row>
    <row r="7" spans="1:94" ht="15">
      <c r="A7">
        <v>1014</v>
      </c>
      <c r="B7" s="50">
        <v>43736</v>
      </c>
      <c r="C7" s="51">
        <v>0.7083333333333334</v>
      </c>
      <c r="D7">
        <v>106</v>
      </c>
      <c r="E7">
        <v>108</v>
      </c>
      <c r="F7">
        <v>108</v>
      </c>
      <c r="G7">
        <v>106</v>
      </c>
      <c r="H7">
        <v>106</v>
      </c>
      <c r="I7">
        <v>2</v>
      </c>
      <c r="J7">
        <v>4</v>
      </c>
      <c r="K7">
        <v>1000</v>
      </c>
      <c r="L7">
        <v>6601</v>
      </c>
      <c r="M7">
        <v>11</v>
      </c>
      <c r="N7">
        <v>8</v>
      </c>
      <c r="O7">
        <v>11</v>
      </c>
      <c r="P7">
        <v>2</v>
      </c>
      <c r="Q7">
        <v>11</v>
      </c>
      <c r="R7">
        <v>4</v>
      </c>
      <c r="S7">
        <v>0</v>
      </c>
      <c r="T7">
        <v>0</v>
      </c>
      <c r="U7">
        <v>0</v>
      </c>
      <c r="V7">
        <v>0</v>
      </c>
      <c r="W7">
        <v>3</v>
      </c>
      <c r="X7">
        <v>0</v>
      </c>
      <c r="Y7">
        <v>8652</v>
      </c>
      <c r="Z7">
        <v>3170</v>
      </c>
      <c r="AA7">
        <v>11</v>
      </c>
      <c r="AB7">
        <v>6</v>
      </c>
      <c r="AC7">
        <v>7</v>
      </c>
      <c r="AD7">
        <v>11</v>
      </c>
      <c r="AE7">
        <v>11</v>
      </c>
      <c r="AF7">
        <v>6</v>
      </c>
      <c r="AG7">
        <v>8</v>
      </c>
      <c r="AH7">
        <v>11</v>
      </c>
      <c r="AI7">
        <v>5</v>
      </c>
      <c r="AJ7">
        <v>11</v>
      </c>
      <c r="AK7">
        <v>2</v>
      </c>
      <c r="AL7">
        <v>3</v>
      </c>
      <c r="AM7">
        <v>10177</v>
      </c>
      <c r="AN7">
        <v>2278</v>
      </c>
      <c r="AO7">
        <v>9</v>
      </c>
      <c r="AP7">
        <v>11</v>
      </c>
      <c r="AQ7">
        <v>4</v>
      </c>
      <c r="AR7">
        <v>11</v>
      </c>
      <c r="AS7">
        <v>14</v>
      </c>
      <c r="AT7">
        <v>12</v>
      </c>
      <c r="AU7">
        <v>9</v>
      </c>
      <c r="AV7">
        <v>11</v>
      </c>
      <c r="AW7">
        <v>0</v>
      </c>
      <c r="AX7">
        <v>0</v>
      </c>
      <c r="AY7">
        <v>1</v>
      </c>
      <c r="AZ7">
        <v>3</v>
      </c>
      <c r="BA7">
        <v>1000</v>
      </c>
      <c r="BB7">
        <v>3170</v>
      </c>
      <c r="BC7">
        <v>11</v>
      </c>
      <c r="BD7">
        <v>7</v>
      </c>
      <c r="BE7">
        <v>11</v>
      </c>
      <c r="BF7">
        <v>5</v>
      </c>
      <c r="BG7">
        <v>11</v>
      </c>
      <c r="BH7">
        <v>9</v>
      </c>
      <c r="BI7">
        <v>0</v>
      </c>
      <c r="BJ7">
        <v>0</v>
      </c>
      <c r="BK7">
        <v>0</v>
      </c>
      <c r="BL7">
        <v>0</v>
      </c>
      <c r="BM7">
        <v>3</v>
      </c>
      <c r="BN7">
        <v>0</v>
      </c>
      <c r="BO7">
        <v>10177</v>
      </c>
      <c r="BP7">
        <v>6601</v>
      </c>
      <c r="BQ7">
        <v>13</v>
      </c>
      <c r="BR7">
        <v>15</v>
      </c>
      <c r="BS7">
        <v>11</v>
      </c>
      <c r="BT7">
        <v>4</v>
      </c>
      <c r="BU7">
        <v>9</v>
      </c>
      <c r="BV7">
        <v>11</v>
      </c>
      <c r="BW7">
        <v>8</v>
      </c>
      <c r="BX7">
        <v>11</v>
      </c>
      <c r="BY7">
        <v>0</v>
      </c>
      <c r="BZ7">
        <v>0</v>
      </c>
      <c r="CA7">
        <v>1</v>
      </c>
      <c r="CB7">
        <v>3</v>
      </c>
      <c r="CC7">
        <v>8652</v>
      </c>
      <c r="CD7">
        <v>2278</v>
      </c>
      <c r="CE7">
        <v>11</v>
      </c>
      <c r="CF7">
        <v>8</v>
      </c>
      <c r="CG7">
        <v>5</v>
      </c>
      <c r="CH7">
        <v>11</v>
      </c>
      <c r="CI7">
        <v>1</v>
      </c>
      <c r="CJ7">
        <v>11</v>
      </c>
      <c r="CK7">
        <v>9</v>
      </c>
      <c r="CL7">
        <v>11</v>
      </c>
      <c r="CM7">
        <v>0</v>
      </c>
      <c r="CN7">
        <v>0</v>
      </c>
      <c r="CO7">
        <v>1</v>
      </c>
      <c r="CP7">
        <v>3</v>
      </c>
    </row>
    <row r="8" spans="1:94" ht="15">
      <c r="A8">
        <v>1015</v>
      </c>
      <c r="B8" s="50">
        <v>43737</v>
      </c>
      <c r="C8" s="51">
        <v>0.4791666666666667</v>
      </c>
      <c r="D8">
        <v>109</v>
      </c>
      <c r="E8">
        <v>103</v>
      </c>
      <c r="F8">
        <v>109</v>
      </c>
      <c r="G8">
        <v>103</v>
      </c>
      <c r="H8">
        <v>109</v>
      </c>
      <c r="I8">
        <v>5</v>
      </c>
      <c r="J8">
        <v>1</v>
      </c>
      <c r="K8">
        <v>456</v>
      </c>
      <c r="L8">
        <v>4086</v>
      </c>
      <c r="M8">
        <v>11</v>
      </c>
      <c r="N8">
        <v>8</v>
      </c>
      <c r="O8">
        <v>1</v>
      </c>
      <c r="P8">
        <v>11</v>
      </c>
      <c r="Q8">
        <v>11</v>
      </c>
      <c r="R8">
        <v>5</v>
      </c>
      <c r="S8">
        <v>11</v>
      </c>
      <c r="T8">
        <v>5</v>
      </c>
      <c r="U8">
        <v>0</v>
      </c>
      <c r="V8">
        <v>0</v>
      </c>
      <c r="W8">
        <v>3</v>
      </c>
      <c r="X8">
        <v>1</v>
      </c>
      <c r="Y8">
        <v>7452</v>
      </c>
      <c r="Z8">
        <v>857</v>
      </c>
      <c r="AA8">
        <v>12</v>
      </c>
      <c r="AB8">
        <v>10</v>
      </c>
      <c r="AC8">
        <v>11</v>
      </c>
      <c r="AD8">
        <v>9</v>
      </c>
      <c r="AE8">
        <v>11</v>
      </c>
      <c r="AF8">
        <v>8</v>
      </c>
      <c r="AG8">
        <v>0</v>
      </c>
      <c r="AH8">
        <v>0</v>
      </c>
      <c r="AI8">
        <v>0</v>
      </c>
      <c r="AJ8">
        <v>0</v>
      </c>
      <c r="AK8">
        <v>3</v>
      </c>
      <c r="AL8">
        <v>0</v>
      </c>
      <c r="AM8">
        <v>8557</v>
      </c>
      <c r="AN8">
        <v>5218</v>
      </c>
      <c r="AO8">
        <v>11</v>
      </c>
      <c r="AP8">
        <v>9</v>
      </c>
      <c r="AQ8">
        <v>10</v>
      </c>
      <c r="AR8">
        <v>12</v>
      </c>
      <c r="AS8">
        <v>11</v>
      </c>
      <c r="AT8">
        <v>4</v>
      </c>
      <c r="AU8">
        <v>11</v>
      </c>
      <c r="AV8">
        <v>7</v>
      </c>
      <c r="AW8">
        <v>0</v>
      </c>
      <c r="AX8">
        <v>0</v>
      </c>
      <c r="AY8">
        <v>3</v>
      </c>
      <c r="AZ8">
        <v>1</v>
      </c>
      <c r="BA8">
        <v>456</v>
      </c>
      <c r="BB8">
        <v>857</v>
      </c>
      <c r="BC8">
        <v>11</v>
      </c>
      <c r="BD8">
        <v>7</v>
      </c>
      <c r="BE8">
        <v>11</v>
      </c>
      <c r="BF8">
        <v>7</v>
      </c>
      <c r="BG8">
        <v>11</v>
      </c>
      <c r="BH8">
        <v>8</v>
      </c>
      <c r="BI8">
        <v>0</v>
      </c>
      <c r="BJ8">
        <v>0</v>
      </c>
      <c r="BK8">
        <v>0</v>
      </c>
      <c r="BL8">
        <v>0</v>
      </c>
      <c r="BM8">
        <v>3</v>
      </c>
      <c r="BN8">
        <v>0</v>
      </c>
      <c r="BO8">
        <v>8557</v>
      </c>
      <c r="BP8">
        <v>4086</v>
      </c>
      <c r="BQ8">
        <v>6</v>
      </c>
      <c r="BR8">
        <v>11</v>
      </c>
      <c r="BS8">
        <v>11</v>
      </c>
      <c r="BT8">
        <v>8</v>
      </c>
      <c r="BU8">
        <v>13</v>
      </c>
      <c r="BV8">
        <v>15</v>
      </c>
      <c r="BW8">
        <v>9</v>
      </c>
      <c r="BX8">
        <v>11</v>
      </c>
      <c r="BY8">
        <v>0</v>
      </c>
      <c r="BZ8">
        <v>0</v>
      </c>
      <c r="CA8">
        <v>1</v>
      </c>
      <c r="CB8">
        <v>3</v>
      </c>
      <c r="CC8">
        <v>7452</v>
      </c>
      <c r="CD8">
        <v>5218</v>
      </c>
      <c r="CE8">
        <v>13</v>
      </c>
      <c r="CF8">
        <v>11</v>
      </c>
      <c r="CG8">
        <v>11</v>
      </c>
      <c r="CH8">
        <v>6</v>
      </c>
      <c r="CI8">
        <v>11</v>
      </c>
      <c r="CJ8">
        <v>7</v>
      </c>
      <c r="CK8">
        <v>0</v>
      </c>
      <c r="CL8">
        <v>0</v>
      </c>
      <c r="CM8">
        <v>0</v>
      </c>
      <c r="CN8">
        <v>0</v>
      </c>
      <c r="CO8">
        <v>3</v>
      </c>
      <c r="CP8">
        <v>0</v>
      </c>
    </row>
    <row r="9" spans="1:94" ht="15">
      <c r="A9">
        <v>1016</v>
      </c>
      <c r="B9" s="50">
        <v>43736</v>
      </c>
      <c r="C9" s="51">
        <v>0.6875</v>
      </c>
      <c r="D9">
        <v>101</v>
      </c>
      <c r="E9">
        <v>107</v>
      </c>
      <c r="F9">
        <v>107</v>
      </c>
      <c r="G9">
        <v>101</v>
      </c>
      <c r="H9">
        <v>101</v>
      </c>
      <c r="I9">
        <v>1</v>
      </c>
      <c r="J9">
        <v>5</v>
      </c>
      <c r="K9">
        <v>765</v>
      </c>
      <c r="L9">
        <v>1341</v>
      </c>
      <c r="M9">
        <v>3</v>
      </c>
      <c r="N9">
        <v>11</v>
      </c>
      <c r="O9">
        <v>6</v>
      </c>
      <c r="P9">
        <v>11</v>
      </c>
      <c r="Q9">
        <v>6</v>
      </c>
      <c r="R9">
        <v>11</v>
      </c>
      <c r="S9">
        <v>0</v>
      </c>
      <c r="T9">
        <v>0</v>
      </c>
      <c r="U9">
        <v>0</v>
      </c>
      <c r="V9">
        <v>0</v>
      </c>
      <c r="W9">
        <v>0</v>
      </c>
      <c r="X9">
        <v>3</v>
      </c>
      <c r="Y9">
        <v>4055</v>
      </c>
      <c r="Z9">
        <v>1998</v>
      </c>
      <c r="AA9">
        <v>3</v>
      </c>
      <c r="AB9">
        <v>11</v>
      </c>
      <c r="AC9">
        <v>10</v>
      </c>
      <c r="AD9">
        <v>12</v>
      </c>
      <c r="AE9">
        <v>11</v>
      </c>
      <c r="AF9">
        <v>8</v>
      </c>
      <c r="AG9">
        <v>7</v>
      </c>
      <c r="AH9">
        <v>11</v>
      </c>
      <c r="AI9">
        <v>0</v>
      </c>
      <c r="AJ9">
        <v>0</v>
      </c>
      <c r="AK9">
        <v>1</v>
      </c>
      <c r="AL9">
        <v>3</v>
      </c>
      <c r="AM9">
        <v>653</v>
      </c>
      <c r="AN9">
        <v>1897</v>
      </c>
      <c r="AO9">
        <v>11</v>
      </c>
      <c r="AP9">
        <v>3</v>
      </c>
      <c r="AQ9">
        <v>8</v>
      </c>
      <c r="AR9">
        <v>11</v>
      </c>
      <c r="AS9">
        <v>11</v>
      </c>
      <c r="AT9">
        <v>7</v>
      </c>
      <c r="AU9">
        <v>11</v>
      </c>
      <c r="AV9">
        <v>7</v>
      </c>
      <c r="AW9">
        <v>0</v>
      </c>
      <c r="AX9">
        <v>0</v>
      </c>
      <c r="AY9">
        <v>3</v>
      </c>
      <c r="AZ9">
        <v>1</v>
      </c>
      <c r="BA9">
        <v>765</v>
      </c>
      <c r="BB9">
        <v>1998</v>
      </c>
      <c r="BC9">
        <v>4</v>
      </c>
      <c r="BD9">
        <v>11</v>
      </c>
      <c r="BE9">
        <v>6</v>
      </c>
      <c r="BF9">
        <v>11</v>
      </c>
      <c r="BG9">
        <v>2</v>
      </c>
      <c r="BH9">
        <v>11</v>
      </c>
      <c r="BI9">
        <v>0</v>
      </c>
      <c r="BJ9">
        <v>0</v>
      </c>
      <c r="BK9">
        <v>0</v>
      </c>
      <c r="BL9">
        <v>0</v>
      </c>
      <c r="BM9">
        <v>0</v>
      </c>
      <c r="BN9">
        <v>3</v>
      </c>
      <c r="BO9">
        <v>653</v>
      </c>
      <c r="BP9">
        <v>1341</v>
      </c>
      <c r="BQ9">
        <v>4</v>
      </c>
      <c r="BR9">
        <v>11</v>
      </c>
      <c r="BS9">
        <v>5</v>
      </c>
      <c r="BT9">
        <v>11</v>
      </c>
      <c r="BU9">
        <v>9</v>
      </c>
      <c r="BV9">
        <v>11</v>
      </c>
      <c r="BW9">
        <v>0</v>
      </c>
      <c r="BX9">
        <v>0</v>
      </c>
      <c r="BY9">
        <v>0</v>
      </c>
      <c r="BZ9">
        <v>0</v>
      </c>
      <c r="CA9">
        <v>0</v>
      </c>
      <c r="CB9">
        <v>3</v>
      </c>
      <c r="CC9">
        <v>4055</v>
      </c>
      <c r="CD9">
        <v>1897</v>
      </c>
      <c r="CE9">
        <v>8</v>
      </c>
      <c r="CF9">
        <v>11</v>
      </c>
      <c r="CG9">
        <v>11</v>
      </c>
      <c r="CH9">
        <v>8</v>
      </c>
      <c r="CI9">
        <v>8</v>
      </c>
      <c r="CJ9">
        <v>11</v>
      </c>
      <c r="CK9">
        <v>4</v>
      </c>
      <c r="CL9">
        <v>11</v>
      </c>
      <c r="CM9">
        <v>0</v>
      </c>
      <c r="CN9">
        <v>0</v>
      </c>
      <c r="CO9">
        <v>1</v>
      </c>
      <c r="CP9">
        <v>3</v>
      </c>
    </row>
    <row r="10" spans="1:94" ht="15">
      <c r="A10">
        <v>1021</v>
      </c>
      <c r="B10" s="50">
        <v>43743</v>
      </c>
      <c r="C10" s="51">
        <v>0.75</v>
      </c>
      <c r="D10">
        <v>112</v>
      </c>
      <c r="E10">
        <v>107</v>
      </c>
      <c r="F10">
        <v>112</v>
      </c>
      <c r="G10">
        <v>107</v>
      </c>
      <c r="H10">
        <v>107</v>
      </c>
      <c r="I10">
        <v>2</v>
      </c>
      <c r="J10">
        <v>4</v>
      </c>
      <c r="K10">
        <v>6212</v>
      </c>
      <c r="L10">
        <v>653</v>
      </c>
      <c r="M10">
        <v>11</v>
      </c>
      <c r="N10">
        <v>7</v>
      </c>
      <c r="O10">
        <v>12</v>
      </c>
      <c r="P10">
        <v>10</v>
      </c>
      <c r="Q10">
        <v>11</v>
      </c>
      <c r="R10">
        <v>8</v>
      </c>
      <c r="S10">
        <v>0</v>
      </c>
      <c r="T10">
        <v>0</v>
      </c>
      <c r="U10">
        <v>0</v>
      </c>
      <c r="V10">
        <v>0</v>
      </c>
      <c r="W10">
        <v>3</v>
      </c>
      <c r="X10">
        <v>0</v>
      </c>
      <c r="Y10">
        <v>6233</v>
      </c>
      <c r="Z10">
        <v>2162</v>
      </c>
      <c r="AA10">
        <v>13</v>
      </c>
      <c r="AB10">
        <v>15</v>
      </c>
      <c r="AC10">
        <v>6</v>
      </c>
      <c r="AD10">
        <v>11</v>
      </c>
      <c r="AE10">
        <v>11</v>
      </c>
      <c r="AF10">
        <v>13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3</v>
      </c>
      <c r="AM10">
        <v>5081</v>
      </c>
      <c r="AN10">
        <v>586</v>
      </c>
      <c r="AO10">
        <v>6</v>
      </c>
      <c r="AP10">
        <v>11</v>
      </c>
      <c r="AQ10">
        <v>10</v>
      </c>
      <c r="AR10">
        <v>12</v>
      </c>
      <c r="AS10">
        <v>3</v>
      </c>
      <c r="AT10">
        <v>11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3</v>
      </c>
      <c r="BA10">
        <v>6212</v>
      </c>
      <c r="BB10">
        <v>2162</v>
      </c>
      <c r="BC10">
        <v>5</v>
      </c>
      <c r="BD10">
        <v>11</v>
      </c>
      <c r="BE10">
        <v>11</v>
      </c>
      <c r="BF10">
        <v>8</v>
      </c>
      <c r="BG10">
        <v>11</v>
      </c>
      <c r="BH10">
        <v>5</v>
      </c>
      <c r="BI10">
        <v>14</v>
      </c>
      <c r="BJ10">
        <v>12</v>
      </c>
      <c r="BK10">
        <v>0</v>
      </c>
      <c r="BL10">
        <v>0</v>
      </c>
      <c r="BM10">
        <v>3</v>
      </c>
      <c r="BN10">
        <v>1</v>
      </c>
      <c r="BO10">
        <v>5081</v>
      </c>
      <c r="BP10">
        <v>653</v>
      </c>
      <c r="BQ10">
        <v>9</v>
      </c>
      <c r="BR10">
        <v>11</v>
      </c>
      <c r="BS10">
        <v>11</v>
      </c>
      <c r="BT10">
        <v>3</v>
      </c>
      <c r="BU10">
        <v>12</v>
      </c>
      <c r="BV10">
        <v>10</v>
      </c>
      <c r="BW10">
        <v>10</v>
      </c>
      <c r="BX10">
        <v>12</v>
      </c>
      <c r="BY10">
        <v>6</v>
      </c>
      <c r="BZ10">
        <v>11</v>
      </c>
      <c r="CA10">
        <v>2</v>
      </c>
      <c r="CB10">
        <v>3</v>
      </c>
      <c r="CC10">
        <v>6233</v>
      </c>
      <c r="CD10">
        <v>586</v>
      </c>
      <c r="CE10">
        <v>3</v>
      </c>
      <c r="CF10">
        <v>11</v>
      </c>
      <c r="CG10">
        <v>5</v>
      </c>
      <c r="CH10">
        <v>11</v>
      </c>
      <c r="CI10">
        <v>14</v>
      </c>
      <c r="CJ10">
        <v>16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3</v>
      </c>
    </row>
    <row r="11" spans="1:110" ht="15">
      <c r="A11">
        <v>1022</v>
      </c>
      <c r="B11" s="50">
        <v>43743</v>
      </c>
      <c r="C11" s="51">
        <v>0.6875</v>
      </c>
      <c r="D11">
        <v>103</v>
      </c>
      <c r="E11">
        <v>101</v>
      </c>
      <c r="F11">
        <v>103</v>
      </c>
      <c r="G11">
        <v>101</v>
      </c>
      <c r="H11">
        <v>101</v>
      </c>
      <c r="I11">
        <v>3</v>
      </c>
      <c r="J11">
        <v>4</v>
      </c>
      <c r="K11">
        <v>4086</v>
      </c>
      <c r="L11">
        <v>1998</v>
      </c>
      <c r="M11">
        <v>9</v>
      </c>
      <c r="N11">
        <v>11</v>
      </c>
      <c r="O11">
        <v>9</v>
      </c>
      <c r="P11">
        <v>11</v>
      </c>
      <c r="Q11">
        <v>12</v>
      </c>
      <c r="R11">
        <v>10</v>
      </c>
      <c r="S11">
        <v>11</v>
      </c>
      <c r="T11">
        <v>9</v>
      </c>
      <c r="U11">
        <v>5</v>
      </c>
      <c r="V11">
        <v>11</v>
      </c>
      <c r="W11">
        <v>2</v>
      </c>
      <c r="X11">
        <v>3</v>
      </c>
      <c r="Y11">
        <v>5218</v>
      </c>
      <c r="Z11">
        <v>8020</v>
      </c>
      <c r="AA11">
        <v>11</v>
      </c>
      <c r="AB11">
        <v>5</v>
      </c>
      <c r="AC11">
        <v>11</v>
      </c>
      <c r="AD11">
        <v>8</v>
      </c>
      <c r="AE11">
        <v>11</v>
      </c>
      <c r="AF11">
        <v>5</v>
      </c>
      <c r="AG11">
        <v>0</v>
      </c>
      <c r="AH11">
        <v>0</v>
      </c>
      <c r="AI11">
        <v>0</v>
      </c>
      <c r="AJ11">
        <v>0</v>
      </c>
      <c r="AK11">
        <v>3</v>
      </c>
      <c r="AL11">
        <v>0</v>
      </c>
      <c r="AM11">
        <v>923</v>
      </c>
      <c r="AN11">
        <v>1341</v>
      </c>
      <c r="AO11">
        <v>2</v>
      </c>
      <c r="AP11">
        <v>11</v>
      </c>
      <c r="AQ11">
        <v>3</v>
      </c>
      <c r="AR11">
        <v>11</v>
      </c>
      <c r="AS11">
        <v>11</v>
      </c>
      <c r="AT11">
        <v>5</v>
      </c>
      <c r="AU11">
        <v>6</v>
      </c>
      <c r="AV11">
        <v>11</v>
      </c>
      <c r="AW11">
        <v>0</v>
      </c>
      <c r="AX11">
        <v>0</v>
      </c>
      <c r="AY11">
        <v>1</v>
      </c>
      <c r="AZ11">
        <v>3</v>
      </c>
      <c r="BA11">
        <v>4086</v>
      </c>
      <c r="BB11">
        <v>8020</v>
      </c>
      <c r="BC11">
        <v>11</v>
      </c>
      <c r="BD11">
        <v>2</v>
      </c>
      <c r="BE11">
        <v>12</v>
      </c>
      <c r="BF11">
        <v>14</v>
      </c>
      <c r="BG11">
        <v>11</v>
      </c>
      <c r="BH11">
        <v>9</v>
      </c>
      <c r="BI11">
        <v>11</v>
      </c>
      <c r="BJ11">
        <v>9</v>
      </c>
      <c r="BK11">
        <v>0</v>
      </c>
      <c r="BL11">
        <v>0</v>
      </c>
      <c r="BM11">
        <v>3</v>
      </c>
      <c r="BN11">
        <v>1</v>
      </c>
      <c r="BO11">
        <v>923</v>
      </c>
      <c r="BP11">
        <v>1998</v>
      </c>
      <c r="BQ11">
        <v>8</v>
      </c>
      <c r="BR11">
        <v>11</v>
      </c>
      <c r="BS11">
        <v>8</v>
      </c>
      <c r="BT11">
        <v>11</v>
      </c>
      <c r="BU11">
        <v>11</v>
      </c>
      <c r="BV11">
        <v>8</v>
      </c>
      <c r="BW11">
        <v>9</v>
      </c>
      <c r="BX11">
        <v>11</v>
      </c>
      <c r="BY11">
        <v>0</v>
      </c>
      <c r="BZ11">
        <v>0</v>
      </c>
      <c r="CA11">
        <v>1</v>
      </c>
      <c r="CB11">
        <v>3</v>
      </c>
      <c r="CC11">
        <v>5218</v>
      </c>
      <c r="CD11">
        <v>1341</v>
      </c>
      <c r="CE11">
        <v>8</v>
      </c>
      <c r="CF11">
        <v>11</v>
      </c>
      <c r="CG11">
        <v>11</v>
      </c>
      <c r="CH11">
        <v>9</v>
      </c>
      <c r="CI11">
        <v>11</v>
      </c>
      <c r="CJ11">
        <v>6</v>
      </c>
      <c r="CK11">
        <v>7</v>
      </c>
      <c r="CL11">
        <v>11</v>
      </c>
      <c r="CM11">
        <v>11</v>
      </c>
      <c r="CN11">
        <v>7</v>
      </c>
      <c r="CO11">
        <v>3</v>
      </c>
      <c r="CP11">
        <v>2</v>
      </c>
      <c r="CQ11">
        <v>5218</v>
      </c>
      <c r="CR11">
        <v>923</v>
      </c>
      <c r="CS11">
        <v>1998</v>
      </c>
      <c r="CT11">
        <v>1341</v>
      </c>
      <c r="CU11">
        <v>7</v>
      </c>
      <c r="CV11">
        <v>11</v>
      </c>
      <c r="CW11">
        <v>11</v>
      </c>
      <c r="CX11">
        <v>2</v>
      </c>
      <c r="CY11">
        <v>14</v>
      </c>
      <c r="CZ11">
        <v>16</v>
      </c>
      <c r="DA11">
        <v>13</v>
      </c>
      <c r="DB11">
        <v>15</v>
      </c>
      <c r="DE11">
        <v>1</v>
      </c>
      <c r="DF11">
        <v>3</v>
      </c>
    </row>
    <row r="12" spans="1:94" ht="15">
      <c r="A12">
        <v>1023</v>
      </c>
      <c r="B12" s="50">
        <v>43743</v>
      </c>
      <c r="C12" s="51">
        <v>0.6875</v>
      </c>
      <c r="D12">
        <v>108</v>
      </c>
      <c r="E12">
        <v>109</v>
      </c>
      <c r="F12">
        <v>109</v>
      </c>
      <c r="G12">
        <v>108</v>
      </c>
      <c r="H12">
        <v>108</v>
      </c>
      <c r="I12">
        <v>0</v>
      </c>
      <c r="J12">
        <v>6</v>
      </c>
      <c r="K12">
        <v>6096</v>
      </c>
      <c r="L12">
        <v>10177</v>
      </c>
      <c r="M12">
        <v>3</v>
      </c>
      <c r="N12">
        <v>11</v>
      </c>
      <c r="O12">
        <v>8</v>
      </c>
      <c r="P12">
        <v>11</v>
      </c>
      <c r="Q12">
        <v>6</v>
      </c>
      <c r="R12">
        <v>11</v>
      </c>
      <c r="S12">
        <v>0</v>
      </c>
      <c r="T12">
        <v>0</v>
      </c>
      <c r="U12">
        <v>0</v>
      </c>
      <c r="V12">
        <v>0</v>
      </c>
      <c r="W12">
        <v>0</v>
      </c>
      <c r="X12">
        <v>3</v>
      </c>
      <c r="Y12">
        <v>11552</v>
      </c>
      <c r="Z12">
        <v>1000</v>
      </c>
      <c r="AA12">
        <v>3</v>
      </c>
      <c r="AB12">
        <v>11</v>
      </c>
      <c r="AC12">
        <v>6</v>
      </c>
      <c r="AD12">
        <v>11</v>
      </c>
      <c r="AE12">
        <v>6</v>
      </c>
      <c r="AF12">
        <v>11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3</v>
      </c>
      <c r="AM12">
        <v>10445</v>
      </c>
      <c r="AN12">
        <v>8652</v>
      </c>
      <c r="AO12">
        <v>4</v>
      </c>
      <c r="AP12">
        <v>11</v>
      </c>
      <c r="AQ12">
        <v>10</v>
      </c>
      <c r="AR12">
        <v>12</v>
      </c>
      <c r="AS12">
        <v>8</v>
      </c>
      <c r="AT12">
        <v>11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3</v>
      </c>
      <c r="BA12">
        <v>6096</v>
      </c>
      <c r="BB12">
        <v>1000</v>
      </c>
      <c r="BC12">
        <v>4</v>
      </c>
      <c r="BD12">
        <v>11</v>
      </c>
      <c r="BE12">
        <v>6</v>
      </c>
      <c r="BF12">
        <v>11</v>
      </c>
      <c r="BG12">
        <v>4</v>
      </c>
      <c r="BH12">
        <v>11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3</v>
      </c>
      <c r="BO12">
        <v>10445</v>
      </c>
      <c r="BP12">
        <v>10177</v>
      </c>
      <c r="BQ12">
        <v>5</v>
      </c>
      <c r="BR12">
        <v>11</v>
      </c>
      <c r="BS12">
        <v>8</v>
      </c>
      <c r="BT12">
        <v>11</v>
      </c>
      <c r="BU12">
        <v>7</v>
      </c>
      <c r="BV12">
        <v>11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3</v>
      </c>
      <c r="CC12">
        <v>11552</v>
      </c>
      <c r="CD12">
        <v>8652</v>
      </c>
      <c r="CE12">
        <v>4</v>
      </c>
      <c r="CF12">
        <v>11</v>
      </c>
      <c r="CG12">
        <v>4</v>
      </c>
      <c r="CH12">
        <v>11</v>
      </c>
      <c r="CI12">
        <v>4</v>
      </c>
      <c r="CJ12">
        <v>11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3</v>
      </c>
    </row>
    <row r="13" spans="1:110" ht="15">
      <c r="A13">
        <v>1024</v>
      </c>
      <c r="B13" s="50">
        <v>43743</v>
      </c>
      <c r="C13" s="51">
        <v>0.7083333333333334</v>
      </c>
      <c r="D13">
        <v>110</v>
      </c>
      <c r="E13">
        <v>106</v>
      </c>
      <c r="F13">
        <v>106</v>
      </c>
      <c r="G13">
        <v>110</v>
      </c>
      <c r="H13">
        <v>110</v>
      </c>
      <c r="I13">
        <v>3</v>
      </c>
      <c r="J13">
        <v>4</v>
      </c>
      <c r="K13">
        <v>2278</v>
      </c>
      <c r="L13">
        <v>69</v>
      </c>
      <c r="M13">
        <v>11</v>
      </c>
      <c r="N13">
        <v>5</v>
      </c>
      <c r="O13">
        <v>8</v>
      </c>
      <c r="P13">
        <v>11</v>
      </c>
      <c r="Q13">
        <v>11</v>
      </c>
      <c r="R13">
        <v>5</v>
      </c>
      <c r="S13">
        <v>11</v>
      </c>
      <c r="T13">
        <v>2</v>
      </c>
      <c r="U13">
        <v>0</v>
      </c>
      <c r="V13">
        <v>0</v>
      </c>
      <c r="W13">
        <v>3</v>
      </c>
      <c r="X13">
        <v>1</v>
      </c>
      <c r="Y13">
        <v>3108</v>
      </c>
      <c r="Z13">
        <v>707</v>
      </c>
      <c r="AA13">
        <v>11</v>
      </c>
      <c r="AB13">
        <v>7</v>
      </c>
      <c r="AC13">
        <v>5</v>
      </c>
      <c r="AD13">
        <v>11</v>
      </c>
      <c r="AE13">
        <v>7</v>
      </c>
      <c r="AF13">
        <v>11</v>
      </c>
      <c r="AG13">
        <v>11</v>
      </c>
      <c r="AH13">
        <v>5</v>
      </c>
      <c r="AI13">
        <v>12</v>
      </c>
      <c r="AJ13">
        <v>10</v>
      </c>
      <c r="AK13">
        <v>3</v>
      </c>
      <c r="AL13">
        <v>2</v>
      </c>
      <c r="AM13">
        <v>6601</v>
      </c>
      <c r="AN13">
        <v>3022</v>
      </c>
      <c r="AO13">
        <v>5</v>
      </c>
      <c r="AP13">
        <v>11</v>
      </c>
      <c r="AQ13">
        <v>8</v>
      </c>
      <c r="AR13">
        <v>11</v>
      </c>
      <c r="AS13">
        <v>11</v>
      </c>
      <c r="AT13">
        <v>4</v>
      </c>
      <c r="AU13">
        <v>12</v>
      </c>
      <c r="AV13">
        <v>10</v>
      </c>
      <c r="AW13">
        <v>9</v>
      </c>
      <c r="AX13">
        <v>11</v>
      </c>
      <c r="AY13">
        <v>2</v>
      </c>
      <c r="AZ13">
        <v>3</v>
      </c>
      <c r="BA13">
        <v>2278</v>
      </c>
      <c r="BB13">
        <v>707</v>
      </c>
      <c r="BC13">
        <v>11</v>
      </c>
      <c r="BD13">
        <v>8</v>
      </c>
      <c r="BE13">
        <v>12</v>
      </c>
      <c r="BF13">
        <v>10</v>
      </c>
      <c r="BG13">
        <v>3</v>
      </c>
      <c r="BH13">
        <v>11</v>
      </c>
      <c r="BI13">
        <v>11</v>
      </c>
      <c r="BJ13">
        <v>8</v>
      </c>
      <c r="BK13">
        <v>0</v>
      </c>
      <c r="BL13">
        <v>0</v>
      </c>
      <c r="BM13">
        <v>3</v>
      </c>
      <c r="BN13">
        <v>1</v>
      </c>
      <c r="BO13">
        <v>6601</v>
      </c>
      <c r="BP13">
        <v>69</v>
      </c>
      <c r="BQ13">
        <v>8</v>
      </c>
      <c r="BR13">
        <v>11</v>
      </c>
      <c r="BS13">
        <v>8</v>
      </c>
      <c r="BT13">
        <v>11</v>
      </c>
      <c r="BU13">
        <v>7</v>
      </c>
      <c r="BV13">
        <v>11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3</v>
      </c>
      <c r="CC13">
        <v>3108</v>
      </c>
      <c r="CD13">
        <v>3022</v>
      </c>
      <c r="CE13">
        <v>6</v>
      </c>
      <c r="CF13">
        <v>11</v>
      </c>
      <c r="CG13">
        <v>6</v>
      </c>
      <c r="CH13">
        <v>11</v>
      </c>
      <c r="CI13">
        <v>9</v>
      </c>
      <c r="CJ13">
        <v>11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3</v>
      </c>
      <c r="CQ13">
        <v>3108</v>
      </c>
      <c r="CR13">
        <v>6601</v>
      </c>
      <c r="CS13">
        <v>3022</v>
      </c>
      <c r="CT13">
        <v>2983</v>
      </c>
      <c r="CU13">
        <v>11</v>
      </c>
      <c r="CV13">
        <v>5</v>
      </c>
      <c r="CW13">
        <v>4</v>
      </c>
      <c r="CX13">
        <v>11</v>
      </c>
      <c r="CY13">
        <v>8</v>
      </c>
      <c r="CZ13">
        <v>11</v>
      </c>
      <c r="DA13">
        <v>8</v>
      </c>
      <c r="DB13">
        <v>11</v>
      </c>
      <c r="DE13">
        <v>1</v>
      </c>
      <c r="DF13">
        <v>3</v>
      </c>
    </row>
    <row r="14" spans="1:94" ht="15">
      <c r="A14">
        <v>1025</v>
      </c>
      <c r="B14" s="50">
        <v>43743</v>
      </c>
      <c r="C14" s="51">
        <v>0.6875</v>
      </c>
      <c r="D14">
        <v>111</v>
      </c>
      <c r="E14">
        <v>102</v>
      </c>
      <c r="F14">
        <v>102</v>
      </c>
      <c r="G14">
        <v>111</v>
      </c>
      <c r="H14">
        <v>102</v>
      </c>
      <c r="I14">
        <v>5</v>
      </c>
      <c r="J14">
        <v>1</v>
      </c>
      <c r="K14">
        <v>8393</v>
      </c>
      <c r="L14">
        <v>242</v>
      </c>
      <c r="M14">
        <v>6</v>
      </c>
      <c r="N14">
        <v>11</v>
      </c>
      <c r="O14">
        <v>11</v>
      </c>
      <c r="P14">
        <v>8</v>
      </c>
      <c r="Q14">
        <v>11</v>
      </c>
      <c r="R14">
        <v>6</v>
      </c>
      <c r="S14">
        <v>11</v>
      </c>
      <c r="T14">
        <v>6</v>
      </c>
      <c r="U14">
        <v>0</v>
      </c>
      <c r="V14">
        <v>0</v>
      </c>
      <c r="W14">
        <v>3</v>
      </c>
      <c r="X14">
        <v>1</v>
      </c>
      <c r="Y14">
        <v>7338</v>
      </c>
      <c r="Z14">
        <v>177</v>
      </c>
      <c r="AA14">
        <v>7</v>
      </c>
      <c r="AB14">
        <v>11</v>
      </c>
      <c r="AC14">
        <v>11</v>
      </c>
      <c r="AD14">
        <v>8</v>
      </c>
      <c r="AE14">
        <v>11</v>
      </c>
      <c r="AF14">
        <v>9</v>
      </c>
      <c r="AG14">
        <v>11</v>
      </c>
      <c r="AH14">
        <v>7</v>
      </c>
      <c r="AI14">
        <v>0</v>
      </c>
      <c r="AJ14">
        <v>0</v>
      </c>
      <c r="AK14">
        <v>3</v>
      </c>
      <c r="AL14">
        <v>1</v>
      </c>
      <c r="AM14">
        <v>8050</v>
      </c>
      <c r="AN14">
        <v>200</v>
      </c>
      <c r="AO14">
        <v>11</v>
      </c>
      <c r="AP14">
        <v>7</v>
      </c>
      <c r="AQ14">
        <v>9</v>
      </c>
      <c r="AR14">
        <v>11</v>
      </c>
      <c r="AS14">
        <v>11</v>
      </c>
      <c r="AT14">
        <v>5</v>
      </c>
      <c r="AU14">
        <v>11</v>
      </c>
      <c r="AV14">
        <v>9</v>
      </c>
      <c r="AW14">
        <v>0</v>
      </c>
      <c r="AX14">
        <v>0</v>
      </c>
      <c r="AY14">
        <v>3</v>
      </c>
      <c r="AZ14">
        <v>1</v>
      </c>
      <c r="BA14">
        <v>8393</v>
      </c>
      <c r="BB14">
        <v>177</v>
      </c>
      <c r="BC14">
        <v>11</v>
      </c>
      <c r="BD14">
        <v>3</v>
      </c>
      <c r="BE14">
        <v>11</v>
      </c>
      <c r="BF14">
        <v>4</v>
      </c>
      <c r="BG14">
        <v>11</v>
      </c>
      <c r="BH14">
        <v>8</v>
      </c>
      <c r="BI14">
        <v>0</v>
      </c>
      <c r="BJ14">
        <v>0</v>
      </c>
      <c r="BK14">
        <v>0</v>
      </c>
      <c r="BL14">
        <v>0</v>
      </c>
      <c r="BM14">
        <v>3</v>
      </c>
      <c r="BN14">
        <v>0</v>
      </c>
      <c r="BO14">
        <v>8050</v>
      </c>
      <c r="BP14">
        <v>242</v>
      </c>
      <c r="BQ14">
        <v>11</v>
      </c>
      <c r="BR14">
        <v>9</v>
      </c>
      <c r="BS14">
        <v>4</v>
      </c>
      <c r="BT14">
        <v>11</v>
      </c>
      <c r="BU14">
        <v>4</v>
      </c>
      <c r="BV14">
        <v>11</v>
      </c>
      <c r="BW14">
        <v>9</v>
      </c>
      <c r="BX14">
        <v>11</v>
      </c>
      <c r="BY14">
        <v>0</v>
      </c>
      <c r="BZ14">
        <v>0</v>
      </c>
      <c r="CA14">
        <v>1</v>
      </c>
      <c r="CB14">
        <v>3</v>
      </c>
      <c r="CC14">
        <v>7338</v>
      </c>
      <c r="CD14">
        <v>200</v>
      </c>
      <c r="CE14">
        <v>7</v>
      </c>
      <c r="CF14">
        <v>11</v>
      </c>
      <c r="CG14">
        <v>11</v>
      </c>
      <c r="CH14">
        <v>7</v>
      </c>
      <c r="CI14">
        <v>11</v>
      </c>
      <c r="CJ14">
        <v>6</v>
      </c>
      <c r="CK14">
        <v>12</v>
      </c>
      <c r="CL14">
        <v>10</v>
      </c>
      <c r="CM14">
        <v>0</v>
      </c>
      <c r="CN14">
        <v>0</v>
      </c>
      <c r="CO14">
        <v>3</v>
      </c>
      <c r="CP14">
        <v>1</v>
      </c>
    </row>
    <row r="15" spans="1:94" ht="15">
      <c r="A15">
        <v>1026</v>
      </c>
      <c r="B15" s="50">
        <v>43743</v>
      </c>
      <c r="C15" s="51">
        <v>0.7083333333333334</v>
      </c>
      <c r="D15">
        <v>104</v>
      </c>
      <c r="E15">
        <v>105</v>
      </c>
      <c r="F15">
        <v>105</v>
      </c>
      <c r="G15">
        <v>104</v>
      </c>
      <c r="H15">
        <v>104</v>
      </c>
      <c r="I15">
        <v>1</v>
      </c>
      <c r="J15">
        <v>5</v>
      </c>
      <c r="K15">
        <v>7872</v>
      </c>
      <c r="L15">
        <v>1505</v>
      </c>
      <c r="M15">
        <v>4</v>
      </c>
      <c r="N15">
        <v>11</v>
      </c>
      <c r="O15">
        <v>7</v>
      </c>
      <c r="P15">
        <v>11</v>
      </c>
      <c r="Q15">
        <v>7</v>
      </c>
      <c r="R15">
        <v>11</v>
      </c>
      <c r="S15">
        <v>0</v>
      </c>
      <c r="T15">
        <v>0</v>
      </c>
      <c r="U15">
        <v>0</v>
      </c>
      <c r="V15">
        <v>0</v>
      </c>
      <c r="W15">
        <v>0</v>
      </c>
      <c r="X15">
        <v>3</v>
      </c>
      <c r="Y15">
        <v>7867</v>
      </c>
      <c r="Z15">
        <v>839</v>
      </c>
      <c r="AA15">
        <v>9</v>
      </c>
      <c r="AB15">
        <v>11</v>
      </c>
      <c r="AC15">
        <v>8</v>
      </c>
      <c r="AD15">
        <v>11</v>
      </c>
      <c r="AE15">
        <v>5</v>
      </c>
      <c r="AF15">
        <v>11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1519</v>
      </c>
      <c r="AN15">
        <v>7458</v>
      </c>
      <c r="AO15">
        <v>8</v>
      </c>
      <c r="AP15">
        <v>11</v>
      </c>
      <c r="AQ15">
        <v>10</v>
      </c>
      <c r="AR15">
        <v>12</v>
      </c>
      <c r="AS15">
        <v>8</v>
      </c>
      <c r="AT15">
        <v>11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3</v>
      </c>
      <c r="BA15">
        <v>7872</v>
      </c>
      <c r="BB15">
        <v>839</v>
      </c>
      <c r="BC15">
        <v>8</v>
      </c>
      <c r="BD15">
        <v>11</v>
      </c>
      <c r="BE15">
        <v>11</v>
      </c>
      <c r="BF15">
        <v>5</v>
      </c>
      <c r="BG15">
        <v>8</v>
      </c>
      <c r="BH15">
        <v>11</v>
      </c>
      <c r="BI15">
        <v>8</v>
      </c>
      <c r="BJ15">
        <v>11</v>
      </c>
      <c r="BK15">
        <v>0</v>
      </c>
      <c r="BL15">
        <v>0</v>
      </c>
      <c r="BM15">
        <v>1</v>
      </c>
      <c r="BN15">
        <v>3</v>
      </c>
      <c r="BO15">
        <v>1519</v>
      </c>
      <c r="BP15">
        <v>1505</v>
      </c>
      <c r="BQ15">
        <v>6</v>
      </c>
      <c r="BR15">
        <v>11</v>
      </c>
      <c r="BS15">
        <v>7</v>
      </c>
      <c r="BT15">
        <v>11</v>
      </c>
      <c r="BU15">
        <v>8</v>
      </c>
      <c r="BV15">
        <v>11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3</v>
      </c>
      <c r="CC15">
        <v>7867</v>
      </c>
      <c r="CD15">
        <v>7458</v>
      </c>
      <c r="CE15">
        <v>8</v>
      </c>
      <c r="CF15">
        <v>11</v>
      </c>
      <c r="CG15">
        <v>11</v>
      </c>
      <c r="CH15">
        <v>6</v>
      </c>
      <c r="CI15">
        <v>11</v>
      </c>
      <c r="CJ15">
        <v>9</v>
      </c>
      <c r="CK15">
        <v>7</v>
      </c>
      <c r="CL15">
        <v>11</v>
      </c>
      <c r="CM15">
        <v>11</v>
      </c>
      <c r="CN15">
        <v>7</v>
      </c>
      <c r="CO15">
        <v>3</v>
      </c>
      <c r="CP15">
        <v>2</v>
      </c>
    </row>
    <row r="16" spans="1:110" ht="15">
      <c r="A16">
        <v>1031</v>
      </c>
      <c r="B16" s="50">
        <v>43751</v>
      </c>
      <c r="C16" s="51">
        <v>0.4583333333333333</v>
      </c>
      <c r="D16">
        <v>105</v>
      </c>
      <c r="E16">
        <v>112</v>
      </c>
      <c r="F16">
        <v>112</v>
      </c>
      <c r="G16">
        <v>105</v>
      </c>
      <c r="H16">
        <v>112</v>
      </c>
      <c r="I16">
        <v>4</v>
      </c>
      <c r="J16">
        <v>3</v>
      </c>
      <c r="K16">
        <v>6212</v>
      </c>
      <c r="L16">
        <v>6082</v>
      </c>
      <c r="M16">
        <v>9</v>
      </c>
      <c r="N16">
        <v>11</v>
      </c>
      <c r="O16">
        <v>11</v>
      </c>
      <c r="P16">
        <v>5</v>
      </c>
      <c r="Q16">
        <v>2</v>
      </c>
      <c r="R16">
        <v>11</v>
      </c>
      <c r="S16">
        <v>4</v>
      </c>
      <c r="T16">
        <v>11</v>
      </c>
      <c r="U16">
        <v>0</v>
      </c>
      <c r="V16">
        <v>0</v>
      </c>
      <c r="W16">
        <v>1</v>
      </c>
      <c r="X16">
        <v>3</v>
      </c>
      <c r="Y16">
        <v>5081</v>
      </c>
      <c r="Z16">
        <v>7867</v>
      </c>
      <c r="AA16">
        <v>11</v>
      </c>
      <c r="AB16">
        <v>9</v>
      </c>
      <c r="AC16">
        <v>11</v>
      </c>
      <c r="AD16">
        <v>7</v>
      </c>
      <c r="AE16">
        <v>3</v>
      </c>
      <c r="AF16">
        <v>11</v>
      </c>
      <c r="AG16">
        <v>8</v>
      </c>
      <c r="AH16">
        <v>11</v>
      </c>
      <c r="AI16">
        <v>5</v>
      </c>
      <c r="AJ16">
        <v>11</v>
      </c>
      <c r="AK16">
        <v>2</v>
      </c>
      <c r="AL16">
        <v>3</v>
      </c>
      <c r="AM16">
        <v>6233</v>
      </c>
      <c r="AN16">
        <v>1519</v>
      </c>
      <c r="AO16">
        <v>6</v>
      </c>
      <c r="AP16">
        <v>11</v>
      </c>
      <c r="AQ16">
        <v>11</v>
      </c>
      <c r="AR16">
        <v>9</v>
      </c>
      <c r="AS16">
        <v>11</v>
      </c>
      <c r="AT16">
        <v>8</v>
      </c>
      <c r="AU16">
        <v>11</v>
      </c>
      <c r="AV16">
        <v>8</v>
      </c>
      <c r="AW16">
        <v>0</v>
      </c>
      <c r="AX16">
        <v>0</v>
      </c>
      <c r="AY16">
        <v>3</v>
      </c>
      <c r="AZ16">
        <v>1</v>
      </c>
      <c r="BA16">
        <v>6212</v>
      </c>
      <c r="BB16">
        <v>7867</v>
      </c>
      <c r="BC16">
        <v>10</v>
      </c>
      <c r="BD16">
        <v>12</v>
      </c>
      <c r="BE16">
        <v>11</v>
      </c>
      <c r="BF16">
        <v>3</v>
      </c>
      <c r="BG16">
        <v>7</v>
      </c>
      <c r="BH16">
        <v>11</v>
      </c>
      <c r="BI16">
        <v>12</v>
      </c>
      <c r="BJ16">
        <v>10</v>
      </c>
      <c r="BK16">
        <v>4</v>
      </c>
      <c r="BL16">
        <v>11</v>
      </c>
      <c r="BM16">
        <v>2</v>
      </c>
      <c r="BN16">
        <v>3</v>
      </c>
      <c r="BO16">
        <v>6233</v>
      </c>
      <c r="BP16">
        <v>6082</v>
      </c>
      <c r="BQ16">
        <v>11</v>
      </c>
      <c r="BR16">
        <v>8</v>
      </c>
      <c r="BS16">
        <v>11</v>
      </c>
      <c r="BT16">
        <v>2</v>
      </c>
      <c r="BU16">
        <v>11</v>
      </c>
      <c r="BV16">
        <v>9</v>
      </c>
      <c r="BW16">
        <v>0</v>
      </c>
      <c r="BX16">
        <v>0</v>
      </c>
      <c r="BY16">
        <v>0</v>
      </c>
      <c r="BZ16">
        <v>0</v>
      </c>
      <c r="CA16">
        <v>3</v>
      </c>
      <c r="CB16">
        <v>0</v>
      </c>
      <c r="CC16">
        <v>5081</v>
      </c>
      <c r="CD16">
        <v>1519</v>
      </c>
      <c r="CE16">
        <v>20</v>
      </c>
      <c r="CF16">
        <v>18</v>
      </c>
      <c r="CG16">
        <v>9</v>
      </c>
      <c r="CH16">
        <v>11</v>
      </c>
      <c r="CI16">
        <v>11</v>
      </c>
      <c r="CJ16">
        <v>8</v>
      </c>
      <c r="CK16">
        <v>11</v>
      </c>
      <c r="CL16">
        <v>4</v>
      </c>
      <c r="CM16">
        <v>0</v>
      </c>
      <c r="CN16">
        <v>0</v>
      </c>
      <c r="CO16">
        <v>3</v>
      </c>
      <c r="CP16">
        <v>1</v>
      </c>
      <c r="CQ16">
        <v>5081</v>
      </c>
      <c r="CR16">
        <v>6233</v>
      </c>
      <c r="CS16">
        <v>6082</v>
      </c>
      <c r="CT16">
        <v>7867</v>
      </c>
      <c r="CU16">
        <v>11</v>
      </c>
      <c r="CV16">
        <v>6</v>
      </c>
      <c r="CW16">
        <v>7</v>
      </c>
      <c r="CX16">
        <v>11</v>
      </c>
      <c r="CY16">
        <v>11</v>
      </c>
      <c r="CZ16">
        <v>4</v>
      </c>
      <c r="DA16">
        <v>4</v>
      </c>
      <c r="DB16">
        <v>11</v>
      </c>
      <c r="DC16">
        <v>11</v>
      </c>
      <c r="DD16">
        <v>4</v>
      </c>
      <c r="DE16">
        <v>3</v>
      </c>
      <c r="DF16">
        <v>2</v>
      </c>
    </row>
    <row r="17" spans="1:110" ht="15">
      <c r="A17">
        <v>1032</v>
      </c>
      <c r="B17" s="50">
        <v>43751</v>
      </c>
      <c r="C17" s="51">
        <v>0.4166666666666667</v>
      </c>
      <c r="D17">
        <v>102</v>
      </c>
      <c r="E17">
        <v>104</v>
      </c>
      <c r="F17">
        <v>102</v>
      </c>
      <c r="G17">
        <v>104</v>
      </c>
      <c r="H17">
        <v>104</v>
      </c>
      <c r="I17">
        <v>3</v>
      </c>
      <c r="J17">
        <v>4</v>
      </c>
      <c r="K17">
        <v>7832</v>
      </c>
      <c r="L17">
        <v>1505</v>
      </c>
      <c r="M17">
        <v>4</v>
      </c>
      <c r="N17">
        <v>11</v>
      </c>
      <c r="O17">
        <v>11</v>
      </c>
      <c r="P17">
        <v>9</v>
      </c>
      <c r="Q17">
        <v>15</v>
      </c>
      <c r="R17">
        <v>13</v>
      </c>
      <c r="S17">
        <v>5</v>
      </c>
      <c r="T17">
        <v>11</v>
      </c>
      <c r="U17">
        <v>4</v>
      </c>
      <c r="V17">
        <v>11</v>
      </c>
      <c r="W17">
        <v>2</v>
      </c>
      <c r="X17">
        <v>3</v>
      </c>
      <c r="Y17">
        <v>8393</v>
      </c>
      <c r="Z17">
        <v>839</v>
      </c>
      <c r="AA17">
        <v>9</v>
      </c>
      <c r="AB17">
        <v>11</v>
      </c>
      <c r="AC17">
        <v>11</v>
      </c>
      <c r="AD17">
        <v>3</v>
      </c>
      <c r="AE17">
        <v>3</v>
      </c>
      <c r="AF17">
        <v>11</v>
      </c>
      <c r="AG17">
        <v>11</v>
      </c>
      <c r="AH17">
        <v>9</v>
      </c>
      <c r="AI17">
        <v>9</v>
      </c>
      <c r="AJ17">
        <v>11</v>
      </c>
      <c r="AK17">
        <v>2</v>
      </c>
      <c r="AL17">
        <v>3</v>
      </c>
      <c r="AM17">
        <v>8050</v>
      </c>
      <c r="AN17">
        <v>7458</v>
      </c>
      <c r="AO17">
        <v>11</v>
      </c>
      <c r="AP17">
        <v>8</v>
      </c>
      <c r="AQ17">
        <v>11</v>
      </c>
      <c r="AR17">
        <v>6</v>
      </c>
      <c r="AS17">
        <v>11</v>
      </c>
      <c r="AT17">
        <v>8</v>
      </c>
      <c r="AU17">
        <v>0</v>
      </c>
      <c r="AV17">
        <v>0</v>
      </c>
      <c r="AW17">
        <v>0</v>
      </c>
      <c r="AX17">
        <v>0</v>
      </c>
      <c r="AY17">
        <v>3</v>
      </c>
      <c r="AZ17">
        <v>0</v>
      </c>
      <c r="BA17">
        <v>7832</v>
      </c>
      <c r="BB17">
        <v>839</v>
      </c>
      <c r="BC17">
        <v>9</v>
      </c>
      <c r="BD17">
        <v>11</v>
      </c>
      <c r="BE17">
        <v>8</v>
      </c>
      <c r="BF17">
        <v>11</v>
      </c>
      <c r="BG17">
        <v>7</v>
      </c>
      <c r="BH17">
        <v>11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3</v>
      </c>
      <c r="BO17">
        <v>8050</v>
      </c>
      <c r="BP17">
        <v>1505</v>
      </c>
      <c r="BQ17">
        <v>11</v>
      </c>
      <c r="BR17">
        <v>6</v>
      </c>
      <c r="BS17">
        <v>11</v>
      </c>
      <c r="BT17">
        <v>8</v>
      </c>
      <c r="BU17">
        <v>12</v>
      </c>
      <c r="BV17">
        <v>10</v>
      </c>
      <c r="BW17">
        <v>0</v>
      </c>
      <c r="BX17">
        <v>0</v>
      </c>
      <c r="BY17">
        <v>0</v>
      </c>
      <c r="BZ17">
        <v>0</v>
      </c>
      <c r="CA17">
        <v>3</v>
      </c>
      <c r="CB17">
        <v>0</v>
      </c>
      <c r="CC17">
        <v>8393</v>
      </c>
      <c r="CD17">
        <v>7458</v>
      </c>
      <c r="CE17">
        <v>11</v>
      </c>
      <c r="CF17">
        <v>3</v>
      </c>
      <c r="CG17">
        <v>10</v>
      </c>
      <c r="CH17">
        <v>12</v>
      </c>
      <c r="CI17">
        <v>11</v>
      </c>
      <c r="CJ17">
        <v>8</v>
      </c>
      <c r="CK17">
        <v>11</v>
      </c>
      <c r="CL17">
        <v>5</v>
      </c>
      <c r="CM17">
        <v>0</v>
      </c>
      <c r="CN17">
        <v>0</v>
      </c>
      <c r="CO17">
        <v>3</v>
      </c>
      <c r="CP17">
        <v>1</v>
      </c>
      <c r="CQ17">
        <v>8393</v>
      </c>
      <c r="CR17">
        <v>8050</v>
      </c>
      <c r="CS17">
        <v>1505</v>
      </c>
      <c r="CT17">
        <v>839</v>
      </c>
      <c r="CU17">
        <v>7</v>
      </c>
      <c r="CV17">
        <v>11</v>
      </c>
      <c r="CW17">
        <v>6</v>
      </c>
      <c r="CX17">
        <v>11</v>
      </c>
      <c r="CY17">
        <v>11</v>
      </c>
      <c r="CZ17">
        <v>7</v>
      </c>
      <c r="DA17">
        <v>5</v>
      </c>
      <c r="DB17">
        <v>11</v>
      </c>
      <c r="DE17">
        <v>1</v>
      </c>
      <c r="DF17">
        <v>3</v>
      </c>
    </row>
    <row r="18" spans="1:94" ht="15">
      <c r="A18">
        <v>1033</v>
      </c>
      <c r="B18" s="50">
        <v>43750</v>
      </c>
      <c r="C18" s="51">
        <v>0.7083333333333334</v>
      </c>
      <c r="D18">
        <v>106</v>
      </c>
      <c r="E18">
        <v>111</v>
      </c>
      <c r="F18">
        <v>106</v>
      </c>
      <c r="G18">
        <v>111</v>
      </c>
      <c r="H18">
        <v>111</v>
      </c>
      <c r="I18">
        <v>2</v>
      </c>
      <c r="J18">
        <v>4</v>
      </c>
      <c r="K18">
        <v>2278</v>
      </c>
      <c r="L18">
        <v>242</v>
      </c>
      <c r="M18">
        <v>7</v>
      </c>
      <c r="N18">
        <v>11</v>
      </c>
      <c r="O18">
        <v>11</v>
      </c>
      <c r="P18">
        <v>8</v>
      </c>
      <c r="Q18">
        <v>12</v>
      </c>
      <c r="R18">
        <v>10</v>
      </c>
      <c r="S18">
        <v>11</v>
      </c>
      <c r="T18">
        <v>5</v>
      </c>
      <c r="U18">
        <v>0</v>
      </c>
      <c r="V18">
        <v>0</v>
      </c>
      <c r="W18">
        <v>3</v>
      </c>
      <c r="X18">
        <v>1</v>
      </c>
      <c r="Y18">
        <v>6601</v>
      </c>
      <c r="Z18">
        <v>177</v>
      </c>
      <c r="AA18">
        <v>9</v>
      </c>
      <c r="AB18">
        <v>11</v>
      </c>
      <c r="AC18">
        <v>4</v>
      </c>
      <c r="AD18">
        <v>11</v>
      </c>
      <c r="AE18">
        <v>9</v>
      </c>
      <c r="AF18">
        <v>11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3</v>
      </c>
      <c r="AM18">
        <v>3108</v>
      </c>
      <c r="AN18">
        <v>1204</v>
      </c>
      <c r="AO18">
        <v>9</v>
      </c>
      <c r="AP18">
        <v>11</v>
      </c>
      <c r="AQ18">
        <v>11</v>
      </c>
      <c r="AR18">
        <v>6</v>
      </c>
      <c r="AS18">
        <v>12</v>
      </c>
      <c r="AT18">
        <v>14</v>
      </c>
      <c r="AU18">
        <v>11</v>
      </c>
      <c r="AV18">
        <v>6</v>
      </c>
      <c r="AW18">
        <v>9</v>
      </c>
      <c r="AX18">
        <v>11</v>
      </c>
      <c r="AY18">
        <v>2</v>
      </c>
      <c r="AZ18">
        <v>3</v>
      </c>
      <c r="BA18">
        <v>2278</v>
      </c>
      <c r="BB18">
        <v>177</v>
      </c>
      <c r="BC18">
        <v>4</v>
      </c>
      <c r="BD18">
        <v>11</v>
      </c>
      <c r="BE18">
        <v>10</v>
      </c>
      <c r="BF18">
        <v>12</v>
      </c>
      <c r="BG18">
        <v>11</v>
      </c>
      <c r="BH18">
        <v>4</v>
      </c>
      <c r="BI18">
        <v>7</v>
      </c>
      <c r="BJ18">
        <v>11</v>
      </c>
      <c r="BK18">
        <v>0</v>
      </c>
      <c r="BL18">
        <v>0</v>
      </c>
      <c r="BM18">
        <v>1</v>
      </c>
      <c r="BN18">
        <v>3</v>
      </c>
      <c r="BO18">
        <v>3108</v>
      </c>
      <c r="BP18">
        <v>242</v>
      </c>
      <c r="BQ18">
        <v>11</v>
      </c>
      <c r="BR18">
        <v>5</v>
      </c>
      <c r="BS18">
        <v>12</v>
      </c>
      <c r="BT18">
        <v>10</v>
      </c>
      <c r="BU18">
        <v>14</v>
      </c>
      <c r="BV18">
        <v>12</v>
      </c>
      <c r="BW18">
        <v>0</v>
      </c>
      <c r="BX18">
        <v>0</v>
      </c>
      <c r="BY18">
        <v>0</v>
      </c>
      <c r="BZ18">
        <v>0</v>
      </c>
      <c r="CA18">
        <v>3</v>
      </c>
      <c r="CB18">
        <v>0</v>
      </c>
      <c r="CC18">
        <v>6601</v>
      </c>
      <c r="CD18">
        <v>1204</v>
      </c>
      <c r="CE18">
        <v>11</v>
      </c>
      <c r="CF18">
        <v>9</v>
      </c>
      <c r="CG18">
        <v>4</v>
      </c>
      <c r="CH18">
        <v>11</v>
      </c>
      <c r="CI18">
        <v>13</v>
      </c>
      <c r="CJ18">
        <v>11</v>
      </c>
      <c r="CK18">
        <v>5</v>
      </c>
      <c r="CL18">
        <v>11</v>
      </c>
      <c r="CM18">
        <v>12</v>
      </c>
      <c r="CN18">
        <v>14</v>
      </c>
      <c r="CO18">
        <v>2</v>
      </c>
      <c r="CP18">
        <v>3</v>
      </c>
    </row>
    <row r="19" spans="1:94" ht="15">
      <c r="A19">
        <v>1034</v>
      </c>
      <c r="B19" s="50">
        <v>43751</v>
      </c>
      <c r="C19" s="51" t="s">
        <v>1065</v>
      </c>
      <c r="D19">
        <v>109</v>
      </c>
      <c r="E19">
        <v>110</v>
      </c>
      <c r="F19">
        <v>109</v>
      </c>
      <c r="G19">
        <v>110</v>
      </c>
      <c r="H19">
        <v>109</v>
      </c>
      <c r="I19">
        <v>4</v>
      </c>
      <c r="J19">
        <v>2</v>
      </c>
      <c r="K19">
        <v>7452</v>
      </c>
      <c r="L19">
        <v>2983</v>
      </c>
      <c r="M19">
        <v>11</v>
      </c>
      <c r="N19">
        <v>6</v>
      </c>
      <c r="O19">
        <v>11</v>
      </c>
      <c r="P19">
        <v>9</v>
      </c>
      <c r="Q19">
        <v>11</v>
      </c>
      <c r="R19">
        <v>7</v>
      </c>
      <c r="S19">
        <v>0</v>
      </c>
      <c r="T19">
        <v>0</v>
      </c>
      <c r="U19">
        <v>0</v>
      </c>
      <c r="V19">
        <v>0</v>
      </c>
      <c r="W19">
        <v>3</v>
      </c>
      <c r="X19">
        <v>0</v>
      </c>
      <c r="Y19">
        <v>11159</v>
      </c>
      <c r="Z19">
        <v>707</v>
      </c>
      <c r="AA19">
        <v>11</v>
      </c>
      <c r="AB19">
        <v>4</v>
      </c>
      <c r="AC19">
        <v>5</v>
      </c>
      <c r="AD19">
        <v>11</v>
      </c>
      <c r="AE19">
        <v>7</v>
      </c>
      <c r="AF19">
        <v>11</v>
      </c>
      <c r="AG19">
        <v>7</v>
      </c>
      <c r="AH19">
        <v>11</v>
      </c>
      <c r="AI19">
        <v>0</v>
      </c>
      <c r="AJ19">
        <v>0</v>
      </c>
      <c r="AK19">
        <v>1</v>
      </c>
      <c r="AL19">
        <v>3</v>
      </c>
      <c r="AM19">
        <v>456</v>
      </c>
      <c r="AN19">
        <v>1105</v>
      </c>
      <c r="AO19">
        <v>11</v>
      </c>
      <c r="AP19">
        <v>4</v>
      </c>
      <c r="AQ19">
        <v>11</v>
      </c>
      <c r="AR19">
        <v>2</v>
      </c>
      <c r="AS19">
        <v>11</v>
      </c>
      <c r="AT19">
        <v>3</v>
      </c>
      <c r="AU19">
        <v>0</v>
      </c>
      <c r="AV19">
        <v>0</v>
      </c>
      <c r="AW19">
        <v>0</v>
      </c>
      <c r="AX19">
        <v>0</v>
      </c>
      <c r="AY19">
        <v>3</v>
      </c>
      <c r="AZ19">
        <v>0</v>
      </c>
      <c r="BA19">
        <v>7452</v>
      </c>
      <c r="BB19">
        <v>707</v>
      </c>
      <c r="BC19">
        <v>11</v>
      </c>
      <c r="BD19">
        <v>5</v>
      </c>
      <c r="BE19">
        <v>11</v>
      </c>
      <c r="BF19">
        <v>8</v>
      </c>
      <c r="BG19">
        <v>15</v>
      </c>
      <c r="BH19">
        <v>13</v>
      </c>
      <c r="BI19">
        <v>0</v>
      </c>
      <c r="BJ19">
        <v>0</v>
      </c>
      <c r="BK19">
        <v>0</v>
      </c>
      <c r="BL19">
        <v>0</v>
      </c>
      <c r="BM19">
        <v>3</v>
      </c>
      <c r="BN19">
        <v>0</v>
      </c>
      <c r="BO19">
        <v>456</v>
      </c>
      <c r="BP19">
        <v>2983</v>
      </c>
      <c r="BQ19">
        <v>11</v>
      </c>
      <c r="BR19">
        <v>3</v>
      </c>
      <c r="BS19">
        <v>15</v>
      </c>
      <c r="BT19">
        <v>13</v>
      </c>
      <c r="BU19">
        <v>11</v>
      </c>
      <c r="BV19">
        <v>5</v>
      </c>
      <c r="BW19">
        <v>0</v>
      </c>
      <c r="BX19">
        <v>0</v>
      </c>
      <c r="BY19">
        <v>0</v>
      </c>
      <c r="BZ19">
        <v>0</v>
      </c>
      <c r="CA19">
        <v>3</v>
      </c>
      <c r="CB19">
        <v>0</v>
      </c>
      <c r="CC19">
        <v>10445</v>
      </c>
      <c r="CD19">
        <v>1105</v>
      </c>
      <c r="CE19">
        <v>4</v>
      </c>
      <c r="CF19">
        <v>11</v>
      </c>
      <c r="CG19">
        <v>9</v>
      </c>
      <c r="CH19">
        <v>11</v>
      </c>
      <c r="CI19">
        <v>6</v>
      </c>
      <c r="CJ19">
        <v>11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3</v>
      </c>
    </row>
    <row r="20" spans="1:110" ht="15">
      <c r="A20">
        <v>1035</v>
      </c>
      <c r="B20" s="50">
        <v>43750</v>
      </c>
      <c r="C20" s="51">
        <v>0.6875</v>
      </c>
      <c r="D20">
        <v>101</v>
      </c>
      <c r="E20">
        <v>108</v>
      </c>
      <c r="F20">
        <v>108</v>
      </c>
      <c r="G20">
        <v>101</v>
      </c>
      <c r="H20">
        <v>108</v>
      </c>
      <c r="I20">
        <v>4</v>
      </c>
      <c r="J20">
        <v>3</v>
      </c>
      <c r="K20">
        <v>1000</v>
      </c>
      <c r="L20">
        <v>2192</v>
      </c>
      <c r="M20">
        <v>7</v>
      </c>
      <c r="N20">
        <v>11</v>
      </c>
      <c r="O20">
        <v>7</v>
      </c>
      <c r="P20">
        <v>11</v>
      </c>
      <c r="Q20">
        <v>9</v>
      </c>
      <c r="R20">
        <v>11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8652</v>
      </c>
      <c r="Z20">
        <v>1341</v>
      </c>
      <c r="AA20">
        <v>7</v>
      </c>
      <c r="AB20">
        <v>11</v>
      </c>
      <c r="AC20">
        <v>8</v>
      </c>
      <c r="AD20">
        <v>11</v>
      </c>
      <c r="AE20">
        <v>9</v>
      </c>
      <c r="AF20">
        <v>11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3</v>
      </c>
      <c r="AM20">
        <v>10177</v>
      </c>
      <c r="AN20">
        <v>7060</v>
      </c>
      <c r="AO20">
        <v>11</v>
      </c>
      <c r="AP20">
        <v>7</v>
      </c>
      <c r="AQ20">
        <v>11</v>
      </c>
      <c r="AR20">
        <v>9</v>
      </c>
      <c r="AS20">
        <v>8</v>
      </c>
      <c r="AT20">
        <v>11</v>
      </c>
      <c r="AU20">
        <v>8</v>
      </c>
      <c r="AV20">
        <v>11</v>
      </c>
      <c r="AW20">
        <v>11</v>
      </c>
      <c r="AX20">
        <v>8</v>
      </c>
      <c r="AY20">
        <v>3</v>
      </c>
      <c r="AZ20">
        <v>2</v>
      </c>
      <c r="BA20">
        <v>1000</v>
      </c>
      <c r="BB20">
        <v>1341</v>
      </c>
      <c r="BC20">
        <v>11</v>
      </c>
      <c r="BD20">
        <v>8</v>
      </c>
      <c r="BE20">
        <v>11</v>
      </c>
      <c r="BF20">
        <v>7</v>
      </c>
      <c r="BG20">
        <v>12</v>
      </c>
      <c r="BH20">
        <v>10</v>
      </c>
      <c r="BI20">
        <v>0</v>
      </c>
      <c r="BJ20">
        <v>0</v>
      </c>
      <c r="BK20">
        <v>0</v>
      </c>
      <c r="BL20">
        <v>0</v>
      </c>
      <c r="BM20">
        <v>3</v>
      </c>
      <c r="BN20">
        <v>0</v>
      </c>
      <c r="BO20">
        <v>10177</v>
      </c>
      <c r="BP20">
        <v>2192</v>
      </c>
      <c r="BQ20">
        <v>9</v>
      </c>
      <c r="BR20">
        <v>11</v>
      </c>
      <c r="BS20">
        <v>7</v>
      </c>
      <c r="BT20">
        <v>11</v>
      </c>
      <c r="BU20">
        <v>5</v>
      </c>
      <c r="BV20">
        <v>11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3</v>
      </c>
      <c r="CC20">
        <v>8652</v>
      </c>
      <c r="CD20">
        <v>7060</v>
      </c>
      <c r="CE20">
        <v>11</v>
      </c>
      <c r="CF20">
        <v>4</v>
      </c>
      <c r="CG20">
        <v>11</v>
      </c>
      <c r="CH20">
        <v>1</v>
      </c>
      <c r="CI20">
        <v>11</v>
      </c>
      <c r="CJ20">
        <v>4</v>
      </c>
      <c r="CK20">
        <v>0</v>
      </c>
      <c r="CL20">
        <v>0</v>
      </c>
      <c r="CM20">
        <v>0</v>
      </c>
      <c r="CN20">
        <v>0</v>
      </c>
      <c r="CO20">
        <v>3</v>
      </c>
      <c r="CP20">
        <v>0</v>
      </c>
      <c r="CQ20">
        <v>1000</v>
      </c>
      <c r="CR20">
        <v>8652</v>
      </c>
      <c r="CS20">
        <v>2192</v>
      </c>
      <c r="CT20">
        <v>1341</v>
      </c>
      <c r="CU20">
        <v>7</v>
      </c>
      <c r="CV20">
        <v>11</v>
      </c>
      <c r="CW20">
        <v>11</v>
      </c>
      <c r="CX20">
        <v>6</v>
      </c>
      <c r="CY20">
        <v>11</v>
      </c>
      <c r="CZ20">
        <v>3</v>
      </c>
      <c r="DA20">
        <v>11</v>
      </c>
      <c r="DB20">
        <v>6</v>
      </c>
      <c r="DE20">
        <v>3</v>
      </c>
      <c r="DF20">
        <v>1</v>
      </c>
    </row>
    <row r="21" spans="1:94" ht="15">
      <c r="A21">
        <v>1036</v>
      </c>
      <c r="B21" s="50">
        <v>43751</v>
      </c>
      <c r="C21" s="51">
        <v>0.4583333333333333</v>
      </c>
      <c r="D21">
        <v>107</v>
      </c>
      <c r="E21">
        <v>103</v>
      </c>
      <c r="F21">
        <v>107</v>
      </c>
      <c r="G21">
        <v>103</v>
      </c>
      <c r="H21">
        <v>103</v>
      </c>
      <c r="I21">
        <v>1</v>
      </c>
      <c r="J21">
        <v>5</v>
      </c>
      <c r="K21">
        <v>2162</v>
      </c>
      <c r="L21">
        <v>923</v>
      </c>
      <c r="M21">
        <v>10</v>
      </c>
      <c r="N21">
        <v>12</v>
      </c>
      <c r="O21">
        <v>11</v>
      </c>
      <c r="P21">
        <v>8</v>
      </c>
      <c r="Q21">
        <v>11</v>
      </c>
      <c r="R21">
        <v>5</v>
      </c>
      <c r="S21">
        <v>2</v>
      </c>
      <c r="T21">
        <v>11</v>
      </c>
      <c r="U21">
        <v>11</v>
      </c>
      <c r="V21">
        <v>8</v>
      </c>
      <c r="W21">
        <v>3</v>
      </c>
      <c r="X21">
        <v>2</v>
      </c>
      <c r="Y21">
        <v>4055</v>
      </c>
      <c r="Z21">
        <v>5218</v>
      </c>
      <c r="AA21">
        <v>8</v>
      </c>
      <c r="AB21">
        <v>11</v>
      </c>
      <c r="AC21">
        <v>7</v>
      </c>
      <c r="AD21">
        <v>11</v>
      </c>
      <c r="AE21">
        <v>5</v>
      </c>
      <c r="AF21">
        <v>11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3</v>
      </c>
      <c r="AM21">
        <v>765</v>
      </c>
      <c r="AN21">
        <v>857</v>
      </c>
      <c r="AO21">
        <v>6</v>
      </c>
      <c r="AP21">
        <v>11</v>
      </c>
      <c r="AQ21">
        <v>7</v>
      </c>
      <c r="AR21">
        <v>11</v>
      </c>
      <c r="AS21">
        <v>12</v>
      </c>
      <c r="AT21">
        <v>10</v>
      </c>
      <c r="AU21">
        <v>9</v>
      </c>
      <c r="AV21">
        <v>11</v>
      </c>
      <c r="AW21">
        <v>0</v>
      </c>
      <c r="AX21">
        <v>0</v>
      </c>
      <c r="AY21">
        <v>1</v>
      </c>
      <c r="AZ21">
        <v>3</v>
      </c>
      <c r="BA21">
        <v>2162</v>
      </c>
      <c r="BB21">
        <v>5218</v>
      </c>
      <c r="BC21">
        <v>3</v>
      </c>
      <c r="BD21">
        <v>11</v>
      </c>
      <c r="BE21">
        <v>11</v>
      </c>
      <c r="BF21">
        <v>8</v>
      </c>
      <c r="BG21">
        <v>2</v>
      </c>
      <c r="BH21">
        <v>11</v>
      </c>
      <c r="BI21">
        <v>6</v>
      </c>
      <c r="BJ21">
        <v>11</v>
      </c>
      <c r="BK21">
        <v>0</v>
      </c>
      <c r="BL21">
        <v>0</v>
      </c>
      <c r="BM21">
        <v>1</v>
      </c>
      <c r="BN21">
        <v>3</v>
      </c>
      <c r="BO21">
        <v>765</v>
      </c>
      <c r="BP21">
        <v>923</v>
      </c>
      <c r="BQ21">
        <v>8</v>
      </c>
      <c r="BR21">
        <v>11</v>
      </c>
      <c r="BS21">
        <v>10</v>
      </c>
      <c r="BT21">
        <v>12</v>
      </c>
      <c r="BU21">
        <v>11</v>
      </c>
      <c r="BV21">
        <v>13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3</v>
      </c>
      <c r="CC21">
        <v>4055</v>
      </c>
      <c r="CD21">
        <v>857</v>
      </c>
      <c r="CE21">
        <v>4</v>
      </c>
      <c r="CF21">
        <v>11</v>
      </c>
      <c r="CG21">
        <v>6</v>
      </c>
      <c r="CH21">
        <v>11</v>
      </c>
      <c r="CI21">
        <v>7</v>
      </c>
      <c r="CJ21">
        <v>11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3</v>
      </c>
    </row>
    <row r="22" spans="1:94" ht="15">
      <c r="A22">
        <v>1041</v>
      </c>
      <c r="B22" s="50">
        <v>43757</v>
      </c>
      <c r="C22" s="51">
        <v>0.75</v>
      </c>
      <c r="D22">
        <v>112</v>
      </c>
      <c r="E22">
        <v>103</v>
      </c>
      <c r="F22">
        <v>103</v>
      </c>
      <c r="G22">
        <v>112</v>
      </c>
      <c r="H22">
        <v>103</v>
      </c>
      <c r="I22">
        <v>5</v>
      </c>
      <c r="J22">
        <v>1</v>
      </c>
      <c r="K22">
        <v>804</v>
      </c>
      <c r="L22">
        <v>5081</v>
      </c>
      <c r="M22">
        <v>11</v>
      </c>
      <c r="N22">
        <v>6</v>
      </c>
      <c r="O22">
        <v>11</v>
      </c>
      <c r="P22">
        <v>2</v>
      </c>
      <c r="Q22">
        <v>11</v>
      </c>
      <c r="R22">
        <v>5</v>
      </c>
      <c r="S22">
        <v>0</v>
      </c>
      <c r="T22">
        <v>0</v>
      </c>
      <c r="U22">
        <v>0</v>
      </c>
      <c r="V22">
        <v>0</v>
      </c>
      <c r="W22">
        <v>3</v>
      </c>
      <c r="X22">
        <v>0</v>
      </c>
      <c r="Y22">
        <v>5218</v>
      </c>
      <c r="Z22">
        <v>1996</v>
      </c>
      <c r="AA22">
        <v>7</v>
      </c>
      <c r="AB22">
        <v>11</v>
      </c>
      <c r="AC22">
        <v>12</v>
      </c>
      <c r="AD22">
        <v>10</v>
      </c>
      <c r="AE22">
        <v>11</v>
      </c>
      <c r="AF22">
        <v>4</v>
      </c>
      <c r="AG22">
        <v>11</v>
      </c>
      <c r="AH22">
        <v>5</v>
      </c>
      <c r="AI22">
        <v>0</v>
      </c>
      <c r="AJ22">
        <v>0</v>
      </c>
      <c r="AK22">
        <v>3</v>
      </c>
      <c r="AL22">
        <v>1</v>
      </c>
      <c r="AM22">
        <v>923</v>
      </c>
      <c r="AN22">
        <v>6233</v>
      </c>
      <c r="AO22">
        <v>15</v>
      </c>
      <c r="AP22">
        <v>13</v>
      </c>
      <c r="AQ22">
        <v>7</v>
      </c>
      <c r="AR22">
        <v>11</v>
      </c>
      <c r="AS22">
        <v>8</v>
      </c>
      <c r="AT22">
        <v>11</v>
      </c>
      <c r="AU22">
        <v>11</v>
      </c>
      <c r="AV22">
        <v>8</v>
      </c>
      <c r="AW22">
        <v>6</v>
      </c>
      <c r="AX22">
        <v>11</v>
      </c>
      <c r="AY22">
        <v>2</v>
      </c>
      <c r="AZ22">
        <v>3</v>
      </c>
      <c r="BA22">
        <v>804</v>
      </c>
      <c r="BB22">
        <v>1996</v>
      </c>
      <c r="BC22">
        <v>11</v>
      </c>
      <c r="BD22">
        <v>9</v>
      </c>
      <c r="BE22">
        <v>11</v>
      </c>
      <c r="BF22">
        <v>7</v>
      </c>
      <c r="BG22">
        <v>11</v>
      </c>
      <c r="BH22">
        <v>9</v>
      </c>
      <c r="BI22">
        <v>0</v>
      </c>
      <c r="BJ22">
        <v>0</v>
      </c>
      <c r="BK22">
        <v>0</v>
      </c>
      <c r="BL22">
        <v>0</v>
      </c>
      <c r="BM22">
        <v>3</v>
      </c>
      <c r="BN22">
        <v>0</v>
      </c>
      <c r="BO22">
        <v>923</v>
      </c>
      <c r="BP22">
        <v>5081</v>
      </c>
      <c r="BQ22">
        <v>11</v>
      </c>
      <c r="BR22">
        <v>8</v>
      </c>
      <c r="BS22">
        <v>10</v>
      </c>
      <c r="BT22">
        <v>12</v>
      </c>
      <c r="BU22">
        <v>5</v>
      </c>
      <c r="BV22">
        <v>11</v>
      </c>
      <c r="BW22">
        <v>14</v>
      </c>
      <c r="BX22">
        <v>12</v>
      </c>
      <c r="BY22">
        <v>11</v>
      </c>
      <c r="BZ22">
        <v>9</v>
      </c>
      <c r="CA22">
        <v>3</v>
      </c>
      <c r="CB22">
        <v>2</v>
      </c>
      <c r="CC22">
        <v>5218</v>
      </c>
      <c r="CD22">
        <v>6233</v>
      </c>
      <c r="CE22">
        <v>11</v>
      </c>
      <c r="CF22">
        <v>8</v>
      </c>
      <c r="CG22">
        <v>11</v>
      </c>
      <c r="CH22">
        <v>7</v>
      </c>
      <c r="CI22">
        <v>11</v>
      </c>
      <c r="CJ22">
        <v>8</v>
      </c>
      <c r="CK22">
        <v>0</v>
      </c>
      <c r="CL22">
        <v>0</v>
      </c>
      <c r="CM22">
        <v>0</v>
      </c>
      <c r="CN22">
        <v>0</v>
      </c>
      <c r="CO22">
        <v>3</v>
      </c>
      <c r="CP22">
        <v>0</v>
      </c>
    </row>
    <row r="23" spans="1:94" ht="15">
      <c r="A23">
        <v>1042</v>
      </c>
      <c r="B23" s="50">
        <v>43757</v>
      </c>
      <c r="C23" s="51">
        <v>0.6875</v>
      </c>
      <c r="D23">
        <v>108</v>
      </c>
      <c r="E23">
        <v>107</v>
      </c>
      <c r="F23">
        <v>108</v>
      </c>
      <c r="G23">
        <v>107</v>
      </c>
      <c r="H23">
        <v>108</v>
      </c>
      <c r="I23">
        <v>5</v>
      </c>
      <c r="J23">
        <v>1</v>
      </c>
      <c r="K23">
        <v>1000</v>
      </c>
      <c r="L23">
        <v>2162</v>
      </c>
      <c r="M23">
        <v>11</v>
      </c>
      <c r="N23">
        <v>5</v>
      </c>
      <c r="O23">
        <v>11</v>
      </c>
      <c r="P23">
        <v>4</v>
      </c>
      <c r="Q23">
        <v>11</v>
      </c>
      <c r="R23">
        <v>3</v>
      </c>
      <c r="S23">
        <v>0</v>
      </c>
      <c r="T23">
        <v>0</v>
      </c>
      <c r="U23">
        <v>0</v>
      </c>
      <c r="V23">
        <v>0</v>
      </c>
      <c r="W23">
        <v>3</v>
      </c>
      <c r="X23">
        <v>0</v>
      </c>
      <c r="Y23">
        <v>3559</v>
      </c>
      <c r="Z23">
        <v>2161</v>
      </c>
      <c r="AA23">
        <v>11</v>
      </c>
      <c r="AB23">
        <v>0</v>
      </c>
      <c r="AC23">
        <v>11</v>
      </c>
      <c r="AD23">
        <v>0</v>
      </c>
      <c r="AE23">
        <v>11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3</v>
      </c>
      <c r="AL23">
        <v>0</v>
      </c>
      <c r="AM23">
        <v>8652</v>
      </c>
      <c r="AN23">
        <v>586</v>
      </c>
      <c r="AO23">
        <v>11</v>
      </c>
      <c r="AP23">
        <v>5</v>
      </c>
      <c r="AQ23">
        <v>11</v>
      </c>
      <c r="AR23">
        <v>9</v>
      </c>
      <c r="AS23">
        <v>11</v>
      </c>
      <c r="AT23">
        <v>7</v>
      </c>
      <c r="AU23">
        <v>0</v>
      </c>
      <c r="AV23">
        <v>0</v>
      </c>
      <c r="AW23">
        <v>0</v>
      </c>
      <c r="AX23">
        <v>0</v>
      </c>
      <c r="AY23">
        <v>3</v>
      </c>
      <c r="AZ23">
        <v>0</v>
      </c>
      <c r="BA23">
        <v>1000</v>
      </c>
      <c r="BB23">
        <v>2161</v>
      </c>
      <c r="BC23">
        <v>11</v>
      </c>
      <c r="BD23">
        <v>0</v>
      </c>
      <c r="BE23">
        <v>11</v>
      </c>
      <c r="BF23">
        <v>0</v>
      </c>
      <c r="BG23">
        <v>11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3</v>
      </c>
      <c r="BN23">
        <v>0</v>
      </c>
      <c r="BO23">
        <v>8652</v>
      </c>
      <c r="BP23">
        <v>2162</v>
      </c>
      <c r="BQ23">
        <v>11</v>
      </c>
      <c r="BR23">
        <v>9</v>
      </c>
      <c r="BS23">
        <v>11</v>
      </c>
      <c r="BT23">
        <v>6</v>
      </c>
      <c r="BU23">
        <v>13</v>
      </c>
      <c r="BV23">
        <v>11</v>
      </c>
      <c r="BW23">
        <v>0</v>
      </c>
      <c r="BX23">
        <v>0</v>
      </c>
      <c r="BY23">
        <v>0</v>
      </c>
      <c r="BZ23">
        <v>0</v>
      </c>
      <c r="CA23">
        <v>3</v>
      </c>
      <c r="CB23">
        <v>0</v>
      </c>
      <c r="CC23">
        <v>3559</v>
      </c>
      <c r="CD23">
        <v>586</v>
      </c>
      <c r="CE23">
        <v>9</v>
      </c>
      <c r="CF23">
        <v>11</v>
      </c>
      <c r="CG23">
        <v>12</v>
      </c>
      <c r="CH23">
        <v>10</v>
      </c>
      <c r="CI23">
        <v>8</v>
      </c>
      <c r="CJ23">
        <v>11</v>
      </c>
      <c r="CK23">
        <v>11</v>
      </c>
      <c r="CL23">
        <v>7</v>
      </c>
      <c r="CM23">
        <v>7</v>
      </c>
      <c r="CN23">
        <v>11</v>
      </c>
      <c r="CO23">
        <v>2</v>
      </c>
      <c r="CP23">
        <v>3</v>
      </c>
    </row>
    <row r="24" spans="1:94" ht="15">
      <c r="A24">
        <v>1043</v>
      </c>
      <c r="B24" s="50">
        <v>43757</v>
      </c>
      <c r="C24" s="51">
        <v>0.7083333333333334</v>
      </c>
      <c r="D24">
        <v>110</v>
      </c>
      <c r="E24">
        <v>101</v>
      </c>
      <c r="F24">
        <v>101</v>
      </c>
      <c r="G24">
        <v>110</v>
      </c>
      <c r="H24">
        <v>101</v>
      </c>
      <c r="I24">
        <v>4</v>
      </c>
      <c r="J24">
        <v>2</v>
      </c>
      <c r="K24">
        <v>8020</v>
      </c>
      <c r="L24">
        <v>2983</v>
      </c>
      <c r="M24">
        <v>8</v>
      </c>
      <c r="N24">
        <v>11</v>
      </c>
      <c r="O24">
        <v>11</v>
      </c>
      <c r="P24">
        <v>7</v>
      </c>
      <c r="Q24">
        <v>7</v>
      </c>
      <c r="R24">
        <v>11</v>
      </c>
      <c r="S24">
        <v>7</v>
      </c>
      <c r="T24">
        <v>11</v>
      </c>
      <c r="U24">
        <v>0</v>
      </c>
      <c r="V24">
        <v>0</v>
      </c>
      <c r="W24">
        <v>1</v>
      </c>
      <c r="X24">
        <v>3</v>
      </c>
      <c r="Y24">
        <v>1897</v>
      </c>
      <c r="Z24">
        <v>707</v>
      </c>
      <c r="AA24">
        <v>11</v>
      </c>
      <c r="AB24">
        <v>8</v>
      </c>
      <c r="AC24">
        <v>11</v>
      </c>
      <c r="AD24">
        <v>9</v>
      </c>
      <c r="AE24">
        <v>6</v>
      </c>
      <c r="AF24">
        <v>11</v>
      </c>
      <c r="AG24">
        <v>8</v>
      </c>
      <c r="AH24">
        <v>11</v>
      </c>
      <c r="AI24">
        <v>11</v>
      </c>
      <c r="AJ24">
        <v>9</v>
      </c>
      <c r="AK24">
        <v>3</v>
      </c>
      <c r="AL24">
        <v>2</v>
      </c>
      <c r="AM24">
        <v>1998</v>
      </c>
      <c r="AN24">
        <v>612</v>
      </c>
      <c r="AO24">
        <v>11</v>
      </c>
      <c r="AP24">
        <v>5</v>
      </c>
      <c r="AQ24">
        <v>12</v>
      </c>
      <c r="AR24">
        <v>10</v>
      </c>
      <c r="AS24">
        <v>11</v>
      </c>
      <c r="AT24">
        <v>7</v>
      </c>
      <c r="AU24">
        <v>0</v>
      </c>
      <c r="AV24">
        <v>0</v>
      </c>
      <c r="AW24">
        <v>0</v>
      </c>
      <c r="AX24">
        <v>0</v>
      </c>
      <c r="AY24">
        <v>3</v>
      </c>
      <c r="AZ24">
        <v>0</v>
      </c>
      <c r="BA24">
        <v>8020</v>
      </c>
      <c r="BB24">
        <v>707</v>
      </c>
      <c r="BC24">
        <v>9</v>
      </c>
      <c r="BD24">
        <v>11</v>
      </c>
      <c r="BE24">
        <v>10</v>
      </c>
      <c r="BF24">
        <v>12</v>
      </c>
      <c r="BG24">
        <v>4</v>
      </c>
      <c r="BH24">
        <v>11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3</v>
      </c>
      <c r="BO24">
        <v>1998</v>
      </c>
      <c r="BP24">
        <v>2983</v>
      </c>
      <c r="BQ24">
        <v>9</v>
      </c>
      <c r="BR24">
        <v>11</v>
      </c>
      <c r="BS24">
        <v>11</v>
      </c>
      <c r="BT24">
        <v>5</v>
      </c>
      <c r="BU24">
        <v>11</v>
      </c>
      <c r="BV24">
        <v>5</v>
      </c>
      <c r="BW24">
        <v>14</v>
      </c>
      <c r="BX24">
        <v>12</v>
      </c>
      <c r="BY24">
        <v>0</v>
      </c>
      <c r="BZ24">
        <v>0</v>
      </c>
      <c r="CA24">
        <v>3</v>
      </c>
      <c r="CB24">
        <v>1</v>
      </c>
      <c r="CC24">
        <v>1897</v>
      </c>
      <c r="CD24">
        <v>612</v>
      </c>
      <c r="CE24">
        <v>11</v>
      </c>
      <c r="CF24">
        <v>3</v>
      </c>
      <c r="CG24">
        <v>7</v>
      </c>
      <c r="CH24">
        <v>11</v>
      </c>
      <c r="CI24">
        <v>11</v>
      </c>
      <c r="CJ24">
        <v>4</v>
      </c>
      <c r="CK24">
        <v>11</v>
      </c>
      <c r="CL24">
        <v>8</v>
      </c>
      <c r="CM24">
        <v>0</v>
      </c>
      <c r="CN24">
        <v>0</v>
      </c>
      <c r="CO24">
        <v>3</v>
      </c>
      <c r="CP24">
        <v>1</v>
      </c>
    </row>
    <row r="25" spans="1:94" ht="15">
      <c r="A25">
        <v>1044</v>
      </c>
      <c r="B25" s="50">
        <v>43757</v>
      </c>
      <c r="C25" s="51">
        <v>0.6875</v>
      </c>
      <c r="D25">
        <v>111</v>
      </c>
      <c r="E25">
        <v>109</v>
      </c>
      <c r="F25">
        <v>109</v>
      </c>
      <c r="G25">
        <v>111</v>
      </c>
      <c r="H25">
        <v>109</v>
      </c>
      <c r="I25">
        <v>4</v>
      </c>
      <c r="J25">
        <v>2</v>
      </c>
      <c r="K25">
        <v>7452</v>
      </c>
      <c r="L25">
        <v>177</v>
      </c>
      <c r="M25">
        <v>8</v>
      </c>
      <c r="N25">
        <v>11</v>
      </c>
      <c r="O25">
        <v>11</v>
      </c>
      <c r="P25">
        <v>2</v>
      </c>
      <c r="Q25">
        <v>11</v>
      </c>
      <c r="R25">
        <v>9</v>
      </c>
      <c r="S25">
        <v>12</v>
      </c>
      <c r="T25">
        <v>10</v>
      </c>
      <c r="U25">
        <v>0</v>
      </c>
      <c r="V25">
        <v>0</v>
      </c>
      <c r="W25">
        <v>3</v>
      </c>
      <c r="X25">
        <v>1</v>
      </c>
      <c r="Y25">
        <v>456</v>
      </c>
      <c r="Z25">
        <v>242</v>
      </c>
      <c r="AA25">
        <v>11</v>
      </c>
      <c r="AB25">
        <v>7</v>
      </c>
      <c r="AC25">
        <v>11</v>
      </c>
      <c r="AD25">
        <v>3</v>
      </c>
      <c r="AE25">
        <v>11</v>
      </c>
      <c r="AF25">
        <v>2</v>
      </c>
      <c r="AG25">
        <v>0</v>
      </c>
      <c r="AH25">
        <v>0</v>
      </c>
      <c r="AI25">
        <v>0</v>
      </c>
      <c r="AJ25">
        <v>0</v>
      </c>
      <c r="AK25">
        <v>3</v>
      </c>
      <c r="AL25">
        <v>0</v>
      </c>
      <c r="AM25">
        <v>10445</v>
      </c>
      <c r="AN25">
        <v>200</v>
      </c>
      <c r="AO25">
        <v>12</v>
      </c>
      <c r="AP25">
        <v>10</v>
      </c>
      <c r="AQ25">
        <v>12</v>
      </c>
      <c r="AR25">
        <v>10</v>
      </c>
      <c r="AS25">
        <v>7</v>
      </c>
      <c r="AT25">
        <v>11</v>
      </c>
      <c r="AU25">
        <v>11</v>
      </c>
      <c r="AV25">
        <v>8</v>
      </c>
      <c r="AW25">
        <v>0</v>
      </c>
      <c r="AX25">
        <v>0</v>
      </c>
      <c r="AY25">
        <v>3</v>
      </c>
      <c r="AZ25">
        <v>1</v>
      </c>
      <c r="BA25">
        <v>7452</v>
      </c>
      <c r="BB25">
        <v>242</v>
      </c>
      <c r="BC25">
        <v>11</v>
      </c>
      <c r="BD25">
        <v>6</v>
      </c>
      <c r="BE25">
        <v>11</v>
      </c>
      <c r="BF25">
        <v>8</v>
      </c>
      <c r="BG25">
        <v>9</v>
      </c>
      <c r="BH25">
        <v>11</v>
      </c>
      <c r="BI25">
        <v>11</v>
      </c>
      <c r="BJ25">
        <v>7</v>
      </c>
      <c r="BK25">
        <v>0</v>
      </c>
      <c r="BL25">
        <v>0</v>
      </c>
      <c r="BM25">
        <v>3</v>
      </c>
      <c r="BN25">
        <v>1</v>
      </c>
      <c r="BO25">
        <v>10445</v>
      </c>
      <c r="BP25">
        <v>177</v>
      </c>
      <c r="BQ25">
        <v>12</v>
      </c>
      <c r="BR25">
        <v>14</v>
      </c>
      <c r="BS25">
        <v>11</v>
      </c>
      <c r="BT25">
        <v>5</v>
      </c>
      <c r="BU25">
        <v>12</v>
      </c>
      <c r="BV25">
        <v>10</v>
      </c>
      <c r="BW25">
        <v>3</v>
      </c>
      <c r="BX25">
        <v>11</v>
      </c>
      <c r="BY25">
        <v>8</v>
      </c>
      <c r="BZ25">
        <v>11</v>
      </c>
      <c r="CA25">
        <v>2</v>
      </c>
      <c r="CB25">
        <v>3</v>
      </c>
      <c r="CC25">
        <v>10445</v>
      </c>
      <c r="CD25">
        <v>200</v>
      </c>
      <c r="CE25">
        <v>5</v>
      </c>
      <c r="CF25">
        <v>11</v>
      </c>
      <c r="CG25">
        <v>5</v>
      </c>
      <c r="CH25">
        <v>11</v>
      </c>
      <c r="CI25">
        <v>9</v>
      </c>
      <c r="CJ25">
        <v>11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3</v>
      </c>
    </row>
    <row r="26" spans="1:94" ht="15">
      <c r="A26">
        <v>1045</v>
      </c>
      <c r="B26" s="50">
        <v>43757</v>
      </c>
      <c r="C26" s="51">
        <v>0.7083333333333334</v>
      </c>
      <c r="D26">
        <v>104</v>
      </c>
      <c r="E26">
        <v>106</v>
      </c>
      <c r="F26">
        <v>104</v>
      </c>
      <c r="G26">
        <v>106</v>
      </c>
      <c r="H26">
        <v>106</v>
      </c>
      <c r="I26">
        <v>2</v>
      </c>
      <c r="J26">
        <v>4</v>
      </c>
      <c r="K26">
        <v>1505</v>
      </c>
      <c r="L26">
        <v>3108</v>
      </c>
      <c r="M26">
        <v>10</v>
      </c>
      <c r="N26">
        <v>12</v>
      </c>
      <c r="O26">
        <v>14</v>
      </c>
      <c r="P26">
        <v>12</v>
      </c>
      <c r="Q26">
        <v>13</v>
      </c>
      <c r="R26">
        <v>11</v>
      </c>
      <c r="S26">
        <v>18</v>
      </c>
      <c r="T26">
        <v>16</v>
      </c>
      <c r="U26">
        <v>0</v>
      </c>
      <c r="V26">
        <v>0</v>
      </c>
      <c r="W26">
        <v>3</v>
      </c>
      <c r="X26">
        <v>1</v>
      </c>
      <c r="Y26">
        <v>7421</v>
      </c>
      <c r="Z26">
        <v>6601</v>
      </c>
      <c r="AA26">
        <v>8</v>
      </c>
      <c r="AB26">
        <v>11</v>
      </c>
      <c r="AC26">
        <v>11</v>
      </c>
      <c r="AD26">
        <v>9</v>
      </c>
      <c r="AE26">
        <v>5</v>
      </c>
      <c r="AF26">
        <v>11</v>
      </c>
      <c r="AG26">
        <v>13</v>
      </c>
      <c r="AH26">
        <v>15</v>
      </c>
      <c r="AI26">
        <v>0</v>
      </c>
      <c r="AJ26">
        <v>0</v>
      </c>
      <c r="AK26">
        <v>1</v>
      </c>
      <c r="AL26">
        <v>3</v>
      </c>
      <c r="AM26">
        <v>8842</v>
      </c>
      <c r="AN26">
        <v>3170</v>
      </c>
      <c r="AO26">
        <v>9</v>
      </c>
      <c r="AP26">
        <v>11</v>
      </c>
      <c r="AQ26">
        <v>8</v>
      </c>
      <c r="AR26">
        <v>11</v>
      </c>
      <c r="AS26">
        <v>12</v>
      </c>
      <c r="AT26">
        <v>14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3</v>
      </c>
      <c r="BA26">
        <v>1505</v>
      </c>
      <c r="BB26">
        <v>6601</v>
      </c>
      <c r="BC26">
        <v>11</v>
      </c>
      <c r="BD26">
        <v>8</v>
      </c>
      <c r="BE26">
        <v>5</v>
      </c>
      <c r="BF26">
        <v>11</v>
      </c>
      <c r="BG26">
        <v>8</v>
      </c>
      <c r="BH26">
        <v>11</v>
      </c>
      <c r="BI26">
        <v>11</v>
      </c>
      <c r="BJ26">
        <v>7</v>
      </c>
      <c r="BK26">
        <v>11</v>
      </c>
      <c r="BL26">
        <v>7</v>
      </c>
      <c r="BM26">
        <v>3</v>
      </c>
      <c r="BN26">
        <v>2</v>
      </c>
      <c r="BO26">
        <v>8842</v>
      </c>
      <c r="BP26">
        <v>3108</v>
      </c>
      <c r="BQ26">
        <v>4</v>
      </c>
      <c r="BR26">
        <v>11</v>
      </c>
      <c r="BS26">
        <v>2</v>
      </c>
      <c r="BT26">
        <v>11</v>
      </c>
      <c r="BU26">
        <v>11</v>
      </c>
      <c r="BV26">
        <v>8</v>
      </c>
      <c r="BW26">
        <v>3</v>
      </c>
      <c r="BX26">
        <v>11</v>
      </c>
      <c r="BY26">
        <v>0</v>
      </c>
      <c r="BZ26">
        <v>0</v>
      </c>
      <c r="CA26">
        <v>1</v>
      </c>
      <c r="CB26">
        <v>3</v>
      </c>
      <c r="CC26">
        <v>7421</v>
      </c>
      <c r="CD26">
        <v>3170</v>
      </c>
      <c r="CE26">
        <v>11</v>
      </c>
      <c r="CF26">
        <v>3</v>
      </c>
      <c r="CG26">
        <v>6</v>
      </c>
      <c r="CH26">
        <v>11</v>
      </c>
      <c r="CI26">
        <v>5</v>
      </c>
      <c r="CJ26">
        <v>11</v>
      </c>
      <c r="CK26">
        <v>11</v>
      </c>
      <c r="CL26">
        <v>8</v>
      </c>
      <c r="CM26">
        <v>6</v>
      </c>
      <c r="CN26">
        <v>11</v>
      </c>
      <c r="CO26">
        <v>2</v>
      </c>
      <c r="CP26">
        <v>3</v>
      </c>
    </row>
    <row r="27" spans="1:110" ht="15">
      <c r="A27">
        <v>1046</v>
      </c>
      <c r="B27" s="50">
        <v>43757</v>
      </c>
      <c r="C27" s="51">
        <v>0.6875</v>
      </c>
      <c r="D27">
        <v>105</v>
      </c>
      <c r="E27">
        <v>102</v>
      </c>
      <c r="F27">
        <v>105</v>
      </c>
      <c r="G27">
        <v>102</v>
      </c>
      <c r="H27">
        <v>102</v>
      </c>
      <c r="I27">
        <v>3</v>
      </c>
      <c r="J27">
        <v>4</v>
      </c>
      <c r="K27">
        <v>7867</v>
      </c>
      <c r="L27">
        <v>6775</v>
      </c>
      <c r="M27">
        <v>11</v>
      </c>
      <c r="N27">
        <v>9</v>
      </c>
      <c r="O27">
        <v>11</v>
      </c>
      <c r="P27">
        <v>9</v>
      </c>
      <c r="Q27">
        <v>11</v>
      </c>
      <c r="R27">
        <v>3</v>
      </c>
      <c r="S27">
        <v>0</v>
      </c>
      <c r="T27">
        <v>0</v>
      </c>
      <c r="U27">
        <v>0</v>
      </c>
      <c r="V27">
        <v>0</v>
      </c>
      <c r="W27">
        <v>3</v>
      </c>
      <c r="X27">
        <v>0</v>
      </c>
      <c r="Y27">
        <v>6082</v>
      </c>
      <c r="Z27">
        <v>7832</v>
      </c>
      <c r="AA27">
        <v>11</v>
      </c>
      <c r="AB27">
        <v>7</v>
      </c>
      <c r="AC27">
        <v>7</v>
      </c>
      <c r="AD27">
        <v>11</v>
      </c>
      <c r="AE27">
        <v>5</v>
      </c>
      <c r="AF27">
        <v>11</v>
      </c>
      <c r="AG27">
        <v>13</v>
      </c>
      <c r="AH27">
        <v>15</v>
      </c>
      <c r="AI27">
        <v>0</v>
      </c>
      <c r="AJ27">
        <v>0</v>
      </c>
      <c r="AK27">
        <v>1</v>
      </c>
      <c r="AL27">
        <v>3</v>
      </c>
      <c r="AM27">
        <v>7872</v>
      </c>
      <c r="AN27">
        <v>8393</v>
      </c>
      <c r="AO27">
        <v>11</v>
      </c>
      <c r="AP27">
        <v>13</v>
      </c>
      <c r="AQ27">
        <v>13</v>
      </c>
      <c r="AR27">
        <v>11</v>
      </c>
      <c r="AS27">
        <v>8</v>
      </c>
      <c r="AT27">
        <v>11</v>
      </c>
      <c r="AU27">
        <v>3</v>
      </c>
      <c r="AV27">
        <v>11</v>
      </c>
      <c r="AW27">
        <v>0</v>
      </c>
      <c r="AX27">
        <v>0</v>
      </c>
      <c r="AY27">
        <v>1</v>
      </c>
      <c r="AZ27">
        <v>3</v>
      </c>
      <c r="BA27">
        <v>7867</v>
      </c>
      <c r="BB27">
        <v>7832</v>
      </c>
      <c r="BC27">
        <v>4</v>
      </c>
      <c r="BD27">
        <v>11</v>
      </c>
      <c r="BE27">
        <v>9</v>
      </c>
      <c r="BF27">
        <v>11</v>
      </c>
      <c r="BG27">
        <v>11</v>
      </c>
      <c r="BH27">
        <v>7</v>
      </c>
      <c r="BI27">
        <v>11</v>
      </c>
      <c r="BJ27">
        <v>5</v>
      </c>
      <c r="BK27">
        <v>11</v>
      </c>
      <c r="BL27">
        <v>6</v>
      </c>
      <c r="BM27">
        <v>3</v>
      </c>
      <c r="BN27">
        <v>2</v>
      </c>
      <c r="BO27">
        <v>7872</v>
      </c>
      <c r="BP27">
        <v>6775</v>
      </c>
      <c r="BQ27">
        <v>11</v>
      </c>
      <c r="BR27">
        <v>9</v>
      </c>
      <c r="BS27">
        <v>16</v>
      </c>
      <c r="BT27">
        <v>14</v>
      </c>
      <c r="BU27">
        <v>5</v>
      </c>
      <c r="BV27">
        <v>11</v>
      </c>
      <c r="BW27">
        <v>6</v>
      </c>
      <c r="BX27">
        <v>11</v>
      </c>
      <c r="BY27">
        <v>11</v>
      </c>
      <c r="BZ27">
        <v>8</v>
      </c>
      <c r="CA27">
        <v>3</v>
      </c>
      <c r="CB27">
        <v>2</v>
      </c>
      <c r="CC27">
        <v>6082</v>
      </c>
      <c r="CD27">
        <v>8393</v>
      </c>
      <c r="CE27">
        <v>5</v>
      </c>
      <c r="CF27">
        <v>11</v>
      </c>
      <c r="CG27">
        <v>7</v>
      </c>
      <c r="CH27">
        <v>11</v>
      </c>
      <c r="CI27">
        <v>11</v>
      </c>
      <c r="CJ27">
        <v>8</v>
      </c>
      <c r="CK27">
        <v>7</v>
      </c>
      <c r="CL27">
        <v>11</v>
      </c>
      <c r="CM27">
        <v>0</v>
      </c>
      <c r="CN27">
        <v>0</v>
      </c>
      <c r="CO27">
        <v>1</v>
      </c>
      <c r="CP27">
        <v>3</v>
      </c>
      <c r="CQ27">
        <v>7867</v>
      </c>
      <c r="CR27">
        <v>6082</v>
      </c>
      <c r="CS27">
        <v>8393</v>
      </c>
      <c r="CT27">
        <v>7832</v>
      </c>
      <c r="CU27">
        <v>8</v>
      </c>
      <c r="CV27">
        <v>11</v>
      </c>
      <c r="CW27">
        <v>1</v>
      </c>
      <c r="CX27">
        <v>11</v>
      </c>
      <c r="CY27">
        <v>7</v>
      </c>
      <c r="CZ27">
        <v>11</v>
      </c>
      <c r="DE27">
        <v>0</v>
      </c>
      <c r="DF27">
        <v>3</v>
      </c>
    </row>
    <row r="28" spans="1:94" ht="15">
      <c r="A28">
        <v>2011</v>
      </c>
      <c r="B28" s="50">
        <v>43737</v>
      </c>
      <c r="C28" s="51">
        <v>0.4583333333333333</v>
      </c>
      <c r="D28">
        <v>202</v>
      </c>
      <c r="E28">
        <v>201</v>
      </c>
      <c r="F28">
        <v>202</v>
      </c>
      <c r="G28">
        <v>201</v>
      </c>
      <c r="H28">
        <v>201</v>
      </c>
      <c r="I28">
        <v>0</v>
      </c>
      <c r="J28">
        <v>6</v>
      </c>
      <c r="K28">
        <v>3223</v>
      </c>
      <c r="L28">
        <v>13093</v>
      </c>
      <c r="M28">
        <v>6</v>
      </c>
      <c r="N28">
        <v>11</v>
      </c>
      <c r="O28">
        <v>4</v>
      </c>
      <c r="P28">
        <v>11</v>
      </c>
      <c r="Q28">
        <v>6</v>
      </c>
      <c r="R28">
        <v>11</v>
      </c>
      <c r="S28">
        <v>0</v>
      </c>
      <c r="T28">
        <v>0</v>
      </c>
      <c r="U28">
        <v>0</v>
      </c>
      <c r="V28">
        <v>0</v>
      </c>
      <c r="W28">
        <v>0</v>
      </c>
      <c r="X28">
        <v>3</v>
      </c>
      <c r="Y28">
        <v>7438</v>
      </c>
      <c r="Z28">
        <v>2309</v>
      </c>
      <c r="AA28">
        <v>11</v>
      </c>
      <c r="AB28">
        <v>9</v>
      </c>
      <c r="AC28">
        <v>6</v>
      </c>
      <c r="AD28">
        <v>11</v>
      </c>
      <c r="AE28">
        <v>4</v>
      </c>
      <c r="AF28">
        <v>11</v>
      </c>
      <c r="AG28">
        <v>11</v>
      </c>
      <c r="AH28">
        <v>6</v>
      </c>
      <c r="AI28">
        <v>4</v>
      </c>
      <c r="AJ28">
        <v>11</v>
      </c>
      <c r="AK28">
        <v>2</v>
      </c>
      <c r="AL28">
        <v>3</v>
      </c>
      <c r="AM28">
        <v>6464</v>
      </c>
      <c r="AN28">
        <v>1133</v>
      </c>
      <c r="AO28">
        <v>8</v>
      </c>
      <c r="AP28">
        <v>11</v>
      </c>
      <c r="AQ28">
        <v>9</v>
      </c>
      <c r="AR28">
        <v>11</v>
      </c>
      <c r="AS28">
        <v>8</v>
      </c>
      <c r="AT28">
        <v>11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3</v>
      </c>
      <c r="BA28">
        <v>3223</v>
      </c>
      <c r="BB28">
        <v>2309</v>
      </c>
      <c r="BC28">
        <v>8</v>
      </c>
      <c r="BD28">
        <v>11</v>
      </c>
      <c r="BE28">
        <v>2</v>
      </c>
      <c r="BF28">
        <v>11</v>
      </c>
      <c r="BG28">
        <v>14</v>
      </c>
      <c r="BH28">
        <v>12</v>
      </c>
      <c r="BI28">
        <v>8</v>
      </c>
      <c r="BJ28">
        <v>11</v>
      </c>
      <c r="BK28">
        <v>0</v>
      </c>
      <c r="BL28">
        <v>0</v>
      </c>
      <c r="BM28">
        <v>1</v>
      </c>
      <c r="BN28">
        <v>3</v>
      </c>
      <c r="BO28">
        <v>6464</v>
      </c>
      <c r="BP28">
        <v>13093</v>
      </c>
      <c r="BQ28">
        <v>8</v>
      </c>
      <c r="BR28">
        <v>11</v>
      </c>
      <c r="BS28">
        <v>11</v>
      </c>
      <c r="BT28">
        <v>9</v>
      </c>
      <c r="BU28">
        <v>5</v>
      </c>
      <c r="BV28">
        <v>11</v>
      </c>
      <c r="BW28">
        <v>11</v>
      </c>
      <c r="BX28">
        <v>5</v>
      </c>
      <c r="BY28">
        <v>10</v>
      </c>
      <c r="BZ28">
        <v>12</v>
      </c>
      <c r="CA28">
        <v>2</v>
      </c>
      <c r="CB28">
        <v>3</v>
      </c>
      <c r="CC28">
        <v>6466</v>
      </c>
      <c r="CD28">
        <v>1133</v>
      </c>
      <c r="CE28">
        <v>10</v>
      </c>
      <c r="CF28">
        <v>12</v>
      </c>
      <c r="CG28">
        <v>4</v>
      </c>
      <c r="CH28">
        <v>11</v>
      </c>
      <c r="CI28">
        <v>10</v>
      </c>
      <c r="CJ28">
        <v>12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3</v>
      </c>
    </row>
    <row r="29" spans="1:94" ht="15">
      <c r="A29">
        <v>2012</v>
      </c>
      <c r="B29" s="50">
        <v>43737</v>
      </c>
      <c r="C29" s="51">
        <v>0.4583333333333333</v>
      </c>
      <c r="D29">
        <v>203</v>
      </c>
      <c r="E29">
        <v>211</v>
      </c>
      <c r="F29">
        <v>211</v>
      </c>
      <c r="G29">
        <v>203</v>
      </c>
      <c r="H29">
        <v>203</v>
      </c>
      <c r="I29">
        <v>2</v>
      </c>
      <c r="J29">
        <v>4</v>
      </c>
      <c r="K29">
        <v>7300</v>
      </c>
      <c r="L29">
        <v>11181</v>
      </c>
      <c r="M29">
        <v>8</v>
      </c>
      <c r="N29">
        <v>11</v>
      </c>
      <c r="O29">
        <v>10</v>
      </c>
      <c r="P29">
        <v>12</v>
      </c>
      <c r="Q29">
        <v>9</v>
      </c>
      <c r="R29">
        <v>11</v>
      </c>
      <c r="S29">
        <v>0</v>
      </c>
      <c r="T29">
        <v>0</v>
      </c>
      <c r="U29">
        <v>0</v>
      </c>
      <c r="V29">
        <v>0</v>
      </c>
      <c r="W29">
        <v>0</v>
      </c>
      <c r="X29">
        <v>3</v>
      </c>
      <c r="Y29">
        <v>7230</v>
      </c>
      <c r="Z29">
        <v>27</v>
      </c>
      <c r="AA29">
        <v>8</v>
      </c>
      <c r="AB29">
        <v>11</v>
      </c>
      <c r="AC29">
        <v>5</v>
      </c>
      <c r="AD29">
        <v>11</v>
      </c>
      <c r="AE29">
        <v>9</v>
      </c>
      <c r="AF29">
        <v>11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3</v>
      </c>
      <c r="AM29">
        <v>8212</v>
      </c>
      <c r="AN29">
        <v>2159</v>
      </c>
      <c r="AO29">
        <v>11</v>
      </c>
      <c r="AP29">
        <v>9</v>
      </c>
      <c r="AQ29">
        <v>11</v>
      </c>
      <c r="AR29">
        <v>8</v>
      </c>
      <c r="AS29">
        <v>11</v>
      </c>
      <c r="AT29">
        <v>9</v>
      </c>
      <c r="AU29">
        <v>0</v>
      </c>
      <c r="AV29">
        <v>0</v>
      </c>
      <c r="AW29">
        <v>0</v>
      </c>
      <c r="AX29">
        <v>0</v>
      </c>
      <c r="AY29">
        <v>3</v>
      </c>
      <c r="AZ29">
        <v>0</v>
      </c>
      <c r="BA29">
        <v>7300</v>
      </c>
      <c r="BB29">
        <v>27</v>
      </c>
      <c r="BC29">
        <v>6</v>
      </c>
      <c r="BD29">
        <v>11</v>
      </c>
      <c r="BE29">
        <v>1</v>
      </c>
      <c r="BF29">
        <v>11</v>
      </c>
      <c r="BG29">
        <v>12</v>
      </c>
      <c r="BH29">
        <v>10</v>
      </c>
      <c r="BI29">
        <v>8</v>
      </c>
      <c r="BJ29">
        <v>11</v>
      </c>
      <c r="BK29">
        <v>0</v>
      </c>
      <c r="BL29">
        <v>0</v>
      </c>
      <c r="BM29">
        <v>1</v>
      </c>
      <c r="BN29">
        <v>3</v>
      </c>
      <c r="BO29">
        <v>8212</v>
      </c>
      <c r="BP29">
        <v>11181</v>
      </c>
      <c r="BQ29">
        <v>10</v>
      </c>
      <c r="BR29">
        <v>12</v>
      </c>
      <c r="BS29">
        <v>11</v>
      </c>
      <c r="BT29">
        <v>9</v>
      </c>
      <c r="BU29">
        <v>6</v>
      </c>
      <c r="BV29">
        <v>11</v>
      </c>
      <c r="BW29">
        <v>11</v>
      </c>
      <c r="BX29">
        <v>7</v>
      </c>
      <c r="BY29">
        <v>11</v>
      </c>
      <c r="BZ29">
        <v>9</v>
      </c>
      <c r="CA29">
        <v>3</v>
      </c>
      <c r="CB29">
        <v>2</v>
      </c>
      <c r="CC29">
        <v>7230</v>
      </c>
      <c r="CD29">
        <v>2159</v>
      </c>
      <c r="CE29">
        <v>11</v>
      </c>
      <c r="CF29">
        <v>8</v>
      </c>
      <c r="CG29">
        <v>11</v>
      </c>
      <c r="CH29">
        <v>7</v>
      </c>
      <c r="CI29">
        <v>4</v>
      </c>
      <c r="CJ29">
        <v>11</v>
      </c>
      <c r="CK29">
        <v>7</v>
      </c>
      <c r="CL29">
        <v>11</v>
      </c>
      <c r="CM29">
        <v>6</v>
      </c>
      <c r="CN29">
        <v>11</v>
      </c>
      <c r="CO29">
        <v>2</v>
      </c>
      <c r="CP29">
        <v>3</v>
      </c>
    </row>
    <row r="30" spans="1:94" ht="15">
      <c r="A30">
        <v>2013</v>
      </c>
      <c r="B30" s="50">
        <v>43737</v>
      </c>
      <c r="C30" s="51">
        <v>0.4583333333333333</v>
      </c>
      <c r="D30">
        <v>204</v>
      </c>
      <c r="E30">
        <v>212</v>
      </c>
      <c r="F30">
        <v>212</v>
      </c>
      <c r="G30">
        <v>204</v>
      </c>
      <c r="H30">
        <v>212</v>
      </c>
      <c r="I30">
        <v>4</v>
      </c>
      <c r="J30">
        <v>2</v>
      </c>
      <c r="K30">
        <v>5437</v>
      </c>
      <c r="L30">
        <v>12097</v>
      </c>
      <c r="M30">
        <v>9</v>
      </c>
      <c r="N30">
        <v>11</v>
      </c>
      <c r="O30">
        <v>11</v>
      </c>
      <c r="P30">
        <v>4</v>
      </c>
      <c r="Q30">
        <v>11</v>
      </c>
      <c r="R30">
        <v>7</v>
      </c>
      <c r="S30">
        <v>7</v>
      </c>
      <c r="T30">
        <v>11</v>
      </c>
      <c r="U30">
        <v>9</v>
      </c>
      <c r="V30">
        <v>11</v>
      </c>
      <c r="W30">
        <v>2</v>
      </c>
      <c r="X30">
        <v>3</v>
      </c>
      <c r="Y30">
        <v>189</v>
      </c>
      <c r="Z30">
        <v>618</v>
      </c>
      <c r="AA30">
        <v>11</v>
      </c>
      <c r="AB30">
        <v>9</v>
      </c>
      <c r="AC30">
        <v>4</v>
      </c>
      <c r="AD30">
        <v>11</v>
      </c>
      <c r="AE30">
        <v>11</v>
      </c>
      <c r="AF30">
        <v>5</v>
      </c>
      <c r="AG30">
        <v>6</v>
      </c>
      <c r="AH30">
        <v>11</v>
      </c>
      <c r="AI30">
        <v>11</v>
      </c>
      <c r="AJ30">
        <v>7</v>
      </c>
      <c r="AK30">
        <v>3</v>
      </c>
      <c r="AL30">
        <v>2</v>
      </c>
      <c r="AM30">
        <v>12204</v>
      </c>
      <c r="AN30">
        <v>895</v>
      </c>
      <c r="AO30">
        <v>11</v>
      </c>
      <c r="AP30">
        <v>6</v>
      </c>
      <c r="AQ30">
        <v>11</v>
      </c>
      <c r="AR30">
        <v>4</v>
      </c>
      <c r="AS30">
        <v>11</v>
      </c>
      <c r="AT30">
        <v>7</v>
      </c>
      <c r="AU30">
        <v>0</v>
      </c>
      <c r="AV30">
        <v>0</v>
      </c>
      <c r="AW30">
        <v>0</v>
      </c>
      <c r="AX30">
        <v>0</v>
      </c>
      <c r="AY30">
        <v>3</v>
      </c>
      <c r="AZ30">
        <v>0</v>
      </c>
      <c r="BA30">
        <v>5437</v>
      </c>
      <c r="BB30">
        <v>618</v>
      </c>
      <c r="BC30">
        <v>11</v>
      </c>
      <c r="BD30">
        <v>1</v>
      </c>
      <c r="BE30">
        <v>11</v>
      </c>
      <c r="BF30">
        <v>3</v>
      </c>
      <c r="BG30">
        <v>11</v>
      </c>
      <c r="BH30">
        <v>3</v>
      </c>
      <c r="BI30">
        <v>0</v>
      </c>
      <c r="BJ30">
        <v>0</v>
      </c>
      <c r="BK30">
        <v>0</v>
      </c>
      <c r="BL30">
        <v>0</v>
      </c>
      <c r="BM30">
        <v>3</v>
      </c>
      <c r="BN30">
        <v>0</v>
      </c>
      <c r="BO30">
        <v>12204</v>
      </c>
      <c r="BP30">
        <v>12097</v>
      </c>
      <c r="BQ30">
        <v>11</v>
      </c>
      <c r="BR30">
        <v>6</v>
      </c>
      <c r="BS30">
        <v>7</v>
      </c>
      <c r="BT30">
        <v>11</v>
      </c>
      <c r="BU30">
        <v>11</v>
      </c>
      <c r="BV30">
        <v>6</v>
      </c>
      <c r="BW30">
        <v>3</v>
      </c>
      <c r="BX30">
        <v>11</v>
      </c>
      <c r="BY30">
        <v>9</v>
      </c>
      <c r="BZ30">
        <v>11</v>
      </c>
      <c r="CA30">
        <v>2</v>
      </c>
      <c r="CB30">
        <v>3</v>
      </c>
      <c r="CC30">
        <v>189</v>
      </c>
      <c r="CD30">
        <v>895</v>
      </c>
      <c r="CE30">
        <v>11</v>
      </c>
      <c r="CF30">
        <v>8</v>
      </c>
      <c r="CG30">
        <v>11</v>
      </c>
      <c r="CH30">
        <v>7</v>
      </c>
      <c r="CI30">
        <v>11</v>
      </c>
      <c r="CJ30">
        <v>8</v>
      </c>
      <c r="CK30">
        <v>0</v>
      </c>
      <c r="CL30">
        <v>0</v>
      </c>
      <c r="CM30">
        <v>0</v>
      </c>
      <c r="CN30">
        <v>0</v>
      </c>
      <c r="CO30">
        <v>3</v>
      </c>
      <c r="CP30">
        <v>0</v>
      </c>
    </row>
    <row r="31" spans="1:94" ht="15">
      <c r="A31">
        <v>2014</v>
      </c>
      <c r="B31" s="50">
        <v>43736</v>
      </c>
      <c r="C31" s="51">
        <v>0.7083333333333334</v>
      </c>
      <c r="D31">
        <v>205</v>
      </c>
      <c r="E31">
        <v>208</v>
      </c>
      <c r="F31">
        <v>205</v>
      </c>
      <c r="G31">
        <v>208</v>
      </c>
      <c r="H31">
        <v>205</v>
      </c>
      <c r="I31">
        <v>4</v>
      </c>
      <c r="J31">
        <v>2</v>
      </c>
      <c r="K31">
        <v>11146</v>
      </c>
      <c r="L31">
        <v>8323</v>
      </c>
      <c r="M31">
        <v>12</v>
      </c>
      <c r="N31">
        <v>10</v>
      </c>
      <c r="O31">
        <v>11</v>
      </c>
      <c r="P31">
        <v>7</v>
      </c>
      <c r="Q31">
        <v>1</v>
      </c>
      <c r="R31">
        <v>11</v>
      </c>
      <c r="S31">
        <v>9</v>
      </c>
      <c r="T31">
        <v>11</v>
      </c>
      <c r="U31">
        <v>11</v>
      </c>
      <c r="V31">
        <v>2</v>
      </c>
      <c r="W31">
        <v>3</v>
      </c>
      <c r="X31">
        <v>2</v>
      </c>
      <c r="Y31">
        <v>4035</v>
      </c>
      <c r="Z31">
        <v>8403</v>
      </c>
      <c r="AA31">
        <v>10</v>
      </c>
      <c r="AB31">
        <v>12</v>
      </c>
      <c r="AC31">
        <v>11</v>
      </c>
      <c r="AD31">
        <v>5</v>
      </c>
      <c r="AE31">
        <v>5</v>
      </c>
      <c r="AF31">
        <v>11</v>
      </c>
      <c r="AG31">
        <v>11</v>
      </c>
      <c r="AH31">
        <v>8</v>
      </c>
      <c r="AI31">
        <v>11</v>
      </c>
      <c r="AJ31">
        <v>8</v>
      </c>
      <c r="AK31">
        <v>3</v>
      </c>
      <c r="AL31">
        <v>2</v>
      </c>
      <c r="AM31">
        <v>303</v>
      </c>
      <c r="AN31">
        <v>8401</v>
      </c>
      <c r="AO31">
        <v>11</v>
      </c>
      <c r="AP31">
        <v>3</v>
      </c>
      <c r="AQ31">
        <v>11</v>
      </c>
      <c r="AR31">
        <v>1</v>
      </c>
      <c r="AS31">
        <v>11</v>
      </c>
      <c r="AT31">
        <v>2</v>
      </c>
      <c r="AU31">
        <v>0</v>
      </c>
      <c r="AV31">
        <v>0</v>
      </c>
      <c r="AW31">
        <v>0</v>
      </c>
      <c r="AX31">
        <v>0</v>
      </c>
      <c r="AY31">
        <v>3</v>
      </c>
      <c r="AZ31">
        <v>0</v>
      </c>
      <c r="BA31">
        <v>11146</v>
      </c>
      <c r="BB31">
        <v>8403</v>
      </c>
      <c r="BC31">
        <v>11</v>
      </c>
      <c r="BD31">
        <v>13</v>
      </c>
      <c r="BE31">
        <v>6</v>
      </c>
      <c r="BF31">
        <v>11</v>
      </c>
      <c r="BG31">
        <v>11</v>
      </c>
      <c r="BH31">
        <v>5</v>
      </c>
      <c r="BI31">
        <v>11</v>
      </c>
      <c r="BJ31">
        <v>9</v>
      </c>
      <c r="BK31">
        <v>10</v>
      </c>
      <c r="BL31">
        <v>12</v>
      </c>
      <c r="BM31">
        <v>2</v>
      </c>
      <c r="BN31">
        <v>3</v>
      </c>
      <c r="BO31">
        <v>303</v>
      </c>
      <c r="BP31">
        <v>8323</v>
      </c>
      <c r="BQ31">
        <v>7</v>
      </c>
      <c r="BR31">
        <v>11</v>
      </c>
      <c r="BS31">
        <v>11</v>
      </c>
      <c r="BT31">
        <v>8</v>
      </c>
      <c r="BU31">
        <v>7</v>
      </c>
      <c r="BV31">
        <v>11</v>
      </c>
      <c r="BW31">
        <v>9</v>
      </c>
      <c r="BX31">
        <v>11</v>
      </c>
      <c r="BY31">
        <v>0</v>
      </c>
      <c r="BZ31">
        <v>0</v>
      </c>
      <c r="CA31">
        <v>1</v>
      </c>
      <c r="CB31">
        <v>3</v>
      </c>
      <c r="CC31">
        <v>4035</v>
      </c>
      <c r="CD31">
        <v>8401</v>
      </c>
      <c r="CE31">
        <v>11</v>
      </c>
      <c r="CF31">
        <v>5</v>
      </c>
      <c r="CG31">
        <v>11</v>
      </c>
      <c r="CH31">
        <v>6</v>
      </c>
      <c r="CI31">
        <v>10</v>
      </c>
      <c r="CJ31">
        <v>12</v>
      </c>
      <c r="CK31">
        <v>11</v>
      </c>
      <c r="CL31">
        <v>3</v>
      </c>
      <c r="CM31">
        <v>0</v>
      </c>
      <c r="CN31">
        <v>0</v>
      </c>
      <c r="CO31">
        <v>3</v>
      </c>
      <c r="CP31">
        <v>1</v>
      </c>
    </row>
    <row r="32" spans="1:94" ht="15">
      <c r="A32">
        <v>2015</v>
      </c>
      <c r="B32" s="50">
        <v>43736</v>
      </c>
      <c r="C32" s="51">
        <v>0.7083333333333334</v>
      </c>
      <c r="D32">
        <v>207</v>
      </c>
      <c r="E32">
        <v>210</v>
      </c>
      <c r="F32">
        <v>210</v>
      </c>
      <c r="G32">
        <v>207</v>
      </c>
      <c r="H32">
        <v>207</v>
      </c>
      <c r="I32">
        <v>2</v>
      </c>
      <c r="J32">
        <v>4</v>
      </c>
      <c r="K32">
        <v>8146</v>
      </c>
      <c r="L32">
        <v>7751</v>
      </c>
      <c r="M32">
        <v>7</v>
      </c>
      <c r="N32">
        <v>11</v>
      </c>
      <c r="O32">
        <v>12</v>
      </c>
      <c r="P32">
        <v>10</v>
      </c>
      <c r="Q32">
        <v>8</v>
      </c>
      <c r="R32">
        <v>11</v>
      </c>
      <c r="S32">
        <v>14</v>
      </c>
      <c r="T32">
        <v>16</v>
      </c>
      <c r="U32">
        <v>0</v>
      </c>
      <c r="V32">
        <v>0</v>
      </c>
      <c r="W32">
        <v>1</v>
      </c>
      <c r="X32">
        <v>3</v>
      </c>
      <c r="Y32">
        <v>11149</v>
      </c>
      <c r="Z32">
        <v>328</v>
      </c>
      <c r="AA32">
        <v>4</v>
      </c>
      <c r="AB32">
        <v>11</v>
      </c>
      <c r="AC32">
        <v>11</v>
      </c>
      <c r="AD32">
        <v>13</v>
      </c>
      <c r="AE32">
        <v>1</v>
      </c>
      <c r="AF32">
        <v>11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3</v>
      </c>
      <c r="AM32">
        <v>1861</v>
      </c>
      <c r="AN32">
        <v>6639</v>
      </c>
      <c r="AO32">
        <v>7</v>
      </c>
      <c r="AP32">
        <v>11</v>
      </c>
      <c r="AQ32">
        <v>11</v>
      </c>
      <c r="AR32">
        <v>9</v>
      </c>
      <c r="AS32">
        <v>7</v>
      </c>
      <c r="AT32">
        <v>11</v>
      </c>
      <c r="AU32">
        <v>11</v>
      </c>
      <c r="AV32">
        <v>8</v>
      </c>
      <c r="AW32">
        <v>7</v>
      </c>
      <c r="AX32">
        <v>11</v>
      </c>
      <c r="AY32">
        <v>2</v>
      </c>
      <c r="AZ32">
        <v>3</v>
      </c>
      <c r="BA32">
        <v>8146</v>
      </c>
      <c r="BB32">
        <v>328</v>
      </c>
      <c r="BC32">
        <v>8</v>
      </c>
      <c r="BD32">
        <v>11</v>
      </c>
      <c r="BE32">
        <v>3</v>
      </c>
      <c r="BF32">
        <v>11</v>
      </c>
      <c r="BG32">
        <v>11</v>
      </c>
      <c r="BH32">
        <v>13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3</v>
      </c>
      <c r="BO32">
        <v>1861</v>
      </c>
      <c r="BP32">
        <v>7751</v>
      </c>
      <c r="BQ32">
        <v>11</v>
      </c>
      <c r="BR32">
        <v>6</v>
      </c>
      <c r="BS32">
        <v>11</v>
      </c>
      <c r="BT32">
        <v>9</v>
      </c>
      <c r="BU32">
        <v>11</v>
      </c>
      <c r="BV32">
        <v>5</v>
      </c>
      <c r="BW32">
        <v>0</v>
      </c>
      <c r="BX32">
        <v>0</v>
      </c>
      <c r="BY32">
        <v>0</v>
      </c>
      <c r="BZ32">
        <v>0</v>
      </c>
      <c r="CA32">
        <v>3</v>
      </c>
      <c r="CB32">
        <v>0</v>
      </c>
      <c r="CC32">
        <v>11149</v>
      </c>
      <c r="CD32">
        <v>6639</v>
      </c>
      <c r="CE32">
        <v>11</v>
      </c>
      <c r="CF32">
        <v>0</v>
      </c>
      <c r="CG32">
        <v>11</v>
      </c>
      <c r="CH32">
        <v>0</v>
      </c>
      <c r="CI32">
        <v>11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3</v>
      </c>
      <c r="CP32">
        <v>0</v>
      </c>
    </row>
    <row r="33" spans="1:94" ht="15">
      <c r="A33">
        <v>2016</v>
      </c>
      <c r="B33" s="50">
        <v>43736</v>
      </c>
      <c r="C33" s="51">
        <v>0.75</v>
      </c>
      <c r="D33">
        <v>206</v>
      </c>
      <c r="E33">
        <v>209</v>
      </c>
      <c r="F33">
        <v>209</v>
      </c>
      <c r="G33">
        <v>206</v>
      </c>
      <c r="H33">
        <v>206</v>
      </c>
      <c r="I33">
        <v>1</v>
      </c>
      <c r="J33">
        <v>5</v>
      </c>
      <c r="K33">
        <v>4865</v>
      </c>
      <c r="L33">
        <v>918</v>
      </c>
      <c r="M33">
        <v>5</v>
      </c>
      <c r="N33">
        <v>11</v>
      </c>
      <c r="O33">
        <v>9</v>
      </c>
      <c r="P33">
        <v>11</v>
      </c>
      <c r="Q33">
        <v>11</v>
      </c>
      <c r="R33">
        <v>8</v>
      </c>
      <c r="S33">
        <v>11</v>
      </c>
      <c r="T33">
        <v>9</v>
      </c>
      <c r="U33">
        <v>11</v>
      </c>
      <c r="V33">
        <v>8</v>
      </c>
      <c r="W33">
        <v>3</v>
      </c>
      <c r="X33">
        <v>2</v>
      </c>
      <c r="Y33">
        <v>8137</v>
      </c>
      <c r="Z33">
        <v>395</v>
      </c>
      <c r="AA33">
        <v>3</v>
      </c>
      <c r="AB33">
        <v>11</v>
      </c>
      <c r="AC33">
        <v>11</v>
      </c>
      <c r="AD33">
        <v>13</v>
      </c>
      <c r="AE33">
        <v>3</v>
      </c>
      <c r="AF33">
        <v>11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3</v>
      </c>
      <c r="AM33">
        <v>4863</v>
      </c>
      <c r="AN33">
        <v>740</v>
      </c>
      <c r="AO33">
        <v>1</v>
      </c>
      <c r="AP33">
        <v>11</v>
      </c>
      <c r="AQ33">
        <v>4</v>
      </c>
      <c r="AR33">
        <v>11</v>
      </c>
      <c r="AS33">
        <v>8</v>
      </c>
      <c r="AT33">
        <v>11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3</v>
      </c>
      <c r="BA33">
        <v>4865</v>
      </c>
      <c r="BB33">
        <v>395</v>
      </c>
      <c r="BC33">
        <v>3</v>
      </c>
      <c r="BD33">
        <v>11</v>
      </c>
      <c r="BE33">
        <v>9</v>
      </c>
      <c r="BF33">
        <v>11</v>
      </c>
      <c r="BG33">
        <v>13</v>
      </c>
      <c r="BH33">
        <v>11</v>
      </c>
      <c r="BI33">
        <v>7</v>
      </c>
      <c r="BJ33">
        <v>11</v>
      </c>
      <c r="BK33">
        <v>0</v>
      </c>
      <c r="BL33">
        <v>0</v>
      </c>
      <c r="BM33">
        <v>1</v>
      </c>
      <c r="BN33">
        <v>3</v>
      </c>
      <c r="BO33">
        <v>4863</v>
      </c>
      <c r="BP33">
        <v>918</v>
      </c>
      <c r="BQ33">
        <v>7</v>
      </c>
      <c r="BR33">
        <v>11</v>
      </c>
      <c r="BS33">
        <v>11</v>
      </c>
      <c r="BT33">
        <v>6</v>
      </c>
      <c r="BU33">
        <v>4</v>
      </c>
      <c r="BV33">
        <v>11</v>
      </c>
      <c r="BW33">
        <v>11</v>
      </c>
      <c r="BX33">
        <v>8</v>
      </c>
      <c r="BY33">
        <v>9</v>
      </c>
      <c r="BZ33">
        <v>11</v>
      </c>
      <c r="CA33">
        <v>2</v>
      </c>
      <c r="CB33">
        <v>3</v>
      </c>
      <c r="CC33">
        <v>8137</v>
      </c>
      <c r="CD33">
        <v>740</v>
      </c>
      <c r="CE33">
        <v>11</v>
      </c>
      <c r="CF33">
        <v>5</v>
      </c>
      <c r="CG33">
        <v>9</v>
      </c>
      <c r="CH33">
        <v>11</v>
      </c>
      <c r="CI33">
        <v>7</v>
      </c>
      <c r="CJ33">
        <v>11</v>
      </c>
      <c r="CK33">
        <v>11</v>
      </c>
      <c r="CL33">
        <v>3</v>
      </c>
      <c r="CM33">
        <v>9</v>
      </c>
      <c r="CN33">
        <v>11</v>
      </c>
      <c r="CO33">
        <v>2</v>
      </c>
      <c r="CP33">
        <v>3</v>
      </c>
    </row>
    <row r="34" spans="1:94" ht="15">
      <c r="A34">
        <v>2021</v>
      </c>
      <c r="B34" s="50">
        <v>43744</v>
      </c>
      <c r="C34" s="51">
        <v>0.4583333333333333</v>
      </c>
      <c r="D34">
        <v>201</v>
      </c>
      <c r="E34">
        <v>209</v>
      </c>
      <c r="F34">
        <v>201</v>
      </c>
      <c r="G34">
        <v>209</v>
      </c>
      <c r="H34">
        <v>201</v>
      </c>
      <c r="I34">
        <v>6</v>
      </c>
      <c r="J34">
        <v>0</v>
      </c>
      <c r="K34">
        <v>13093</v>
      </c>
      <c r="L34">
        <v>4863</v>
      </c>
      <c r="M34">
        <v>10</v>
      </c>
      <c r="N34">
        <v>12</v>
      </c>
      <c r="O34">
        <v>11</v>
      </c>
      <c r="P34">
        <v>9</v>
      </c>
      <c r="Q34">
        <v>11</v>
      </c>
      <c r="R34">
        <v>5</v>
      </c>
      <c r="S34">
        <v>11</v>
      </c>
      <c r="T34">
        <v>6</v>
      </c>
      <c r="U34">
        <v>0</v>
      </c>
      <c r="V34">
        <v>0</v>
      </c>
      <c r="W34">
        <v>3</v>
      </c>
      <c r="X34">
        <v>1</v>
      </c>
      <c r="Y34">
        <v>6197</v>
      </c>
      <c r="Z34">
        <v>8137</v>
      </c>
      <c r="AA34">
        <v>11</v>
      </c>
      <c r="AB34">
        <v>6</v>
      </c>
      <c r="AC34">
        <v>11</v>
      </c>
      <c r="AD34">
        <v>7</v>
      </c>
      <c r="AE34">
        <v>11</v>
      </c>
      <c r="AF34">
        <v>6</v>
      </c>
      <c r="AG34">
        <v>0</v>
      </c>
      <c r="AH34">
        <v>0</v>
      </c>
      <c r="AI34">
        <v>0</v>
      </c>
      <c r="AJ34">
        <v>0</v>
      </c>
      <c r="AK34">
        <v>3</v>
      </c>
      <c r="AL34">
        <v>0</v>
      </c>
      <c r="AM34">
        <v>7710</v>
      </c>
      <c r="AN34">
        <v>4865</v>
      </c>
      <c r="AO34">
        <v>12</v>
      </c>
      <c r="AP34">
        <v>10</v>
      </c>
      <c r="AQ34">
        <v>9</v>
      </c>
      <c r="AR34">
        <v>11</v>
      </c>
      <c r="AS34">
        <v>11</v>
      </c>
      <c r="AT34">
        <v>8</v>
      </c>
      <c r="AU34">
        <v>11</v>
      </c>
      <c r="AV34">
        <v>6</v>
      </c>
      <c r="AW34">
        <v>0</v>
      </c>
      <c r="AX34">
        <v>0</v>
      </c>
      <c r="AY34">
        <v>3</v>
      </c>
      <c r="AZ34">
        <v>1</v>
      </c>
      <c r="BA34">
        <v>13093</v>
      </c>
      <c r="BB34">
        <v>8137</v>
      </c>
      <c r="BC34">
        <v>11</v>
      </c>
      <c r="BD34">
        <v>7</v>
      </c>
      <c r="BE34">
        <v>11</v>
      </c>
      <c r="BF34">
        <v>4</v>
      </c>
      <c r="BG34">
        <v>11</v>
      </c>
      <c r="BH34">
        <v>9</v>
      </c>
      <c r="BI34">
        <v>0</v>
      </c>
      <c r="BJ34">
        <v>0</v>
      </c>
      <c r="BK34">
        <v>0</v>
      </c>
      <c r="BL34">
        <v>0</v>
      </c>
      <c r="BM34">
        <v>3</v>
      </c>
      <c r="BN34">
        <v>0</v>
      </c>
      <c r="BO34">
        <v>7710</v>
      </c>
      <c r="BP34">
        <v>4863</v>
      </c>
      <c r="BQ34">
        <v>11</v>
      </c>
      <c r="BR34">
        <v>4</v>
      </c>
      <c r="BS34">
        <v>11</v>
      </c>
      <c r="BT34">
        <v>7</v>
      </c>
      <c r="BU34">
        <v>11</v>
      </c>
      <c r="BV34">
        <v>7</v>
      </c>
      <c r="BW34">
        <v>0</v>
      </c>
      <c r="BX34">
        <v>0</v>
      </c>
      <c r="BY34">
        <v>0</v>
      </c>
      <c r="BZ34">
        <v>0</v>
      </c>
      <c r="CA34">
        <v>3</v>
      </c>
      <c r="CB34">
        <v>0</v>
      </c>
      <c r="CC34">
        <v>6197</v>
      </c>
      <c r="CD34">
        <v>4865</v>
      </c>
      <c r="CE34">
        <v>11</v>
      </c>
      <c r="CF34">
        <v>9</v>
      </c>
      <c r="CG34">
        <v>16</v>
      </c>
      <c r="CH34">
        <v>14</v>
      </c>
      <c r="CI34">
        <v>12</v>
      </c>
      <c r="CJ34">
        <v>10</v>
      </c>
      <c r="CK34">
        <v>0</v>
      </c>
      <c r="CL34">
        <v>0</v>
      </c>
      <c r="CM34">
        <v>0</v>
      </c>
      <c r="CN34">
        <v>0</v>
      </c>
      <c r="CO34">
        <v>3</v>
      </c>
      <c r="CP34">
        <v>0</v>
      </c>
    </row>
    <row r="35" spans="1:94" ht="15">
      <c r="A35">
        <v>2022</v>
      </c>
      <c r="B35" s="50">
        <v>43744</v>
      </c>
      <c r="C35" s="51">
        <v>0.4375</v>
      </c>
      <c r="D35">
        <v>210</v>
      </c>
      <c r="E35">
        <v>206</v>
      </c>
      <c r="F35">
        <v>206</v>
      </c>
      <c r="G35">
        <v>210</v>
      </c>
      <c r="H35">
        <v>206</v>
      </c>
      <c r="I35">
        <v>4</v>
      </c>
      <c r="J35">
        <v>2</v>
      </c>
      <c r="K35">
        <v>395</v>
      </c>
      <c r="L35">
        <v>3598</v>
      </c>
      <c r="M35">
        <v>11</v>
      </c>
      <c r="N35">
        <v>5</v>
      </c>
      <c r="O35">
        <v>11</v>
      </c>
      <c r="P35">
        <v>4</v>
      </c>
      <c r="Q35">
        <v>11</v>
      </c>
      <c r="R35">
        <v>6</v>
      </c>
      <c r="S35">
        <v>0</v>
      </c>
      <c r="T35">
        <v>0</v>
      </c>
      <c r="U35">
        <v>0</v>
      </c>
      <c r="V35">
        <v>0</v>
      </c>
      <c r="W35">
        <v>3</v>
      </c>
      <c r="X35">
        <v>0</v>
      </c>
      <c r="Y35">
        <v>918</v>
      </c>
      <c r="Z35">
        <v>1861</v>
      </c>
      <c r="AA35">
        <v>7</v>
      </c>
      <c r="AB35">
        <v>11</v>
      </c>
      <c r="AC35">
        <v>12</v>
      </c>
      <c r="AD35">
        <v>10</v>
      </c>
      <c r="AE35">
        <v>11</v>
      </c>
      <c r="AF35">
        <v>6</v>
      </c>
      <c r="AG35">
        <v>11</v>
      </c>
      <c r="AH35">
        <v>3</v>
      </c>
      <c r="AI35">
        <v>0</v>
      </c>
      <c r="AJ35">
        <v>0</v>
      </c>
      <c r="AK35">
        <v>3</v>
      </c>
      <c r="AL35">
        <v>1</v>
      </c>
      <c r="AM35">
        <v>650</v>
      </c>
      <c r="AN35">
        <v>11149</v>
      </c>
      <c r="AO35">
        <v>6</v>
      </c>
      <c r="AP35">
        <v>11</v>
      </c>
      <c r="AQ35">
        <v>7</v>
      </c>
      <c r="AR35">
        <v>11</v>
      </c>
      <c r="AS35">
        <v>1</v>
      </c>
      <c r="AT35">
        <v>11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3</v>
      </c>
      <c r="BA35">
        <v>395</v>
      </c>
      <c r="BB35">
        <v>1861</v>
      </c>
      <c r="BC35">
        <v>14</v>
      </c>
      <c r="BD35">
        <v>12</v>
      </c>
      <c r="BE35">
        <v>12</v>
      </c>
      <c r="BF35">
        <v>10</v>
      </c>
      <c r="BG35">
        <v>11</v>
      </c>
      <c r="BH35">
        <v>8</v>
      </c>
      <c r="BI35">
        <v>0</v>
      </c>
      <c r="BJ35">
        <v>0</v>
      </c>
      <c r="BK35">
        <v>0</v>
      </c>
      <c r="BL35">
        <v>0</v>
      </c>
      <c r="BM35">
        <v>3</v>
      </c>
      <c r="BN35">
        <v>0</v>
      </c>
      <c r="BO35">
        <v>650</v>
      </c>
      <c r="BP35">
        <v>3598</v>
      </c>
      <c r="BQ35">
        <v>2</v>
      </c>
      <c r="BR35">
        <v>11</v>
      </c>
      <c r="BS35">
        <v>3</v>
      </c>
      <c r="BT35">
        <v>11</v>
      </c>
      <c r="BU35">
        <v>11</v>
      </c>
      <c r="BV35">
        <v>7</v>
      </c>
      <c r="BW35">
        <v>9</v>
      </c>
      <c r="BX35">
        <v>11</v>
      </c>
      <c r="BY35">
        <v>0</v>
      </c>
      <c r="BZ35">
        <v>0</v>
      </c>
      <c r="CA35">
        <v>1</v>
      </c>
      <c r="CB35">
        <v>3</v>
      </c>
      <c r="CC35">
        <v>918</v>
      </c>
      <c r="CD35">
        <v>11149</v>
      </c>
      <c r="CE35">
        <v>12</v>
      </c>
      <c r="CF35">
        <v>10</v>
      </c>
      <c r="CG35">
        <v>11</v>
      </c>
      <c r="CH35">
        <v>9</v>
      </c>
      <c r="CI35">
        <v>11</v>
      </c>
      <c r="CJ35">
        <v>7</v>
      </c>
      <c r="CK35">
        <v>0</v>
      </c>
      <c r="CL35">
        <v>0</v>
      </c>
      <c r="CM35">
        <v>0</v>
      </c>
      <c r="CN35">
        <v>0</v>
      </c>
      <c r="CO35">
        <v>3</v>
      </c>
      <c r="CP35">
        <v>0</v>
      </c>
    </row>
    <row r="36" spans="1:94" ht="15">
      <c r="A36">
        <v>2023</v>
      </c>
      <c r="B36" s="50">
        <v>43743</v>
      </c>
      <c r="C36" s="51">
        <v>0.7083333333333334</v>
      </c>
      <c r="D36">
        <v>208</v>
      </c>
      <c r="E36">
        <v>207</v>
      </c>
      <c r="F36">
        <v>208</v>
      </c>
      <c r="G36">
        <v>207</v>
      </c>
      <c r="H36">
        <v>207</v>
      </c>
      <c r="I36">
        <v>2</v>
      </c>
      <c r="J36">
        <v>4</v>
      </c>
      <c r="K36">
        <v>1752</v>
      </c>
      <c r="L36">
        <v>7751</v>
      </c>
      <c r="M36">
        <v>11</v>
      </c>
      <c r="N36">
        <v>6</v>
      </c>
      <c r="O36">
        <v>11</v>
      </c>
      <c r="P36">
        <v>8</v>
      </c>
      <c r="Q36">
        <v>11</v>
      </c>
      <c r="R36">
        <v>8</v>
      </c>
      <c r="S36">
        <v>0</v>
      </c>
      <c r="T36">
        <v>0</v>
      </c>
      <c r="U36">
        <v>0</v>
      </c>
      <c r="V36">
        <v>0</v>
      </c>
      <c r="W36">
        <v>3</v>
      </c>
      <c r="X36">
        <v>0</v>
      </c>
      <c r="Y36">
        <v>8403</v>
      </c>
      <c r="Z36">
        <v>328</v>
      </c>
      <c r="AA36">
        <v>5</v>
      </c>
      <c r="AB36">
        <v>11</v>
      </c>
      <c r="AC36">
        <v>5</v>
      </c>
      <c r="AD36">
        <v>11</v>
      </c>
      <c r="AE36">
        <v>8</v>
      </c>
      <c r="AF36">
        <v>11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3</v>
      </c>
      <c r="AM36">
        <v>8323</v>
      </c>
      <c r="AN36">
        <v>6639</v>
      </c>
      <c r="AO36">
        <v>5</v>
      </c>
      <c r="AP36">
        <v>11</v>
      </c>
      <c r="AQ36">
        <v>11</v>
      </c>
      <c r="AR36">
        <v>8</v>
      </c>
      <c r="AS36">
        <v>11</v>
      </c>
      <c r="AT36">
        <v>6</v>
      </c>
      <c r="AU36">
        <v>10</v>
      </c>
      <c r="AV36">
        <v>12</v>
      </c>
      <c r="AW36">
        <v>9</v>
      </c>
      <c r="AX36">
        <v>11</v>
      </c>
      <c r="AY36">
        <v>2</v>
      </c>
      <c r="AZ36">
        <v>3</v>
      </c>
      <c r="BA36">
        <v>1752</v>
      </c>
      <c r="BB36">
        <v>328</v>
      </c>
      <c r="BC36">
        <v>9</v>
      </c>
      <c r="BD36">
        <v>11</v>
      </c>
      <c r="BE36">
        <v>11</v>
      </c>
      <c r="BF36">
        <v>8</v>
      </c>
      <c r="BG36">
        <v>8</v>
      </c>
      <c r="BH36">
        <v>11</v>
      </c>
      <c r="BI36">
        <v>5</v>
      </c>
      <c r="BJ36">
        <v>11</v>
      </c>
      <c r="BK36">
        <v>0</v>
      </c>
      <c r="BL36">
        <v>0</v>
      </c>
      <c r="BM36">
        <v>1</v>
      </c>
      <c r="BN36">
        <v>3</v>
      </c>
      <c r="BO36">
        <v>8323</v>
      </c>
      <c r="BP36">
        <v>7751</v>
      </c>
      <c r="BQ36">
        <v>11</v>
      </c>
      <c r="BR36">
        <v>8</v>
      </c>
      <c r="BS36">
        <v>11</v>
      </c>
      <c r="BT36">
        <v>7</v>
      </c>
      <c r="BU36">
        <v>7</v>
      </c>
      <c r="BV36">
        <v>11</v>
      </c>
      <c r="BW36">
        <v>16</v>
      </c>
      <c r="BX36">
        <v>14</v>
      </c>
      <c r="BY36">
        <v>0</v>
      </c>
      <c r="BZ36">
        <v>0</v>
      </c>
      <c r="CA36">
        <v>3</v>
      </c>
      <c r="CB36">
        <v>1</v>
      </c>
      <c r="CC36">
        <v>8403</v>
      </c>
      <c r="CD36">
        <v>6639</v>
      </c>
      <c r="CE36">
        <v>7</v>
      </c>
      <c r="CF36">
        <v>11</v>
      </c>
      <c r="CG36">
        <v>7</v>
      </c>
      <c r="CH36">
        <v>11</v>
      </c>
      <c r="CI36">
        <v>8</v>
      </c>
      <c r="CJ36">
        <v>11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3</v>
      </c>
    </row>
    <row r="37" spans="1:94" ht="15">
      <c r="A37">
        <v>2024</v>
      </c>
      <c r="B37" s="50">
        <v>43743</v>
      </c>
      <c r="C37" s="51">
        <v>0.6875</v>
      </c>
      <c r="D37">
        <v>212</v>
      </c>
      <c r="E37">
        <v>205</v>
      </c>
      <c r="F37">
        <v>212</v>
      </c>
      <c r="G37">
        <v>205</v>
      </c>
      <c r="H37">
        <v>212</v>
      </c>
      <c r="I37">
        <v>4</v>
      </c>
      <c r="J37">
        <v>2</v>
      </c>
      <c r="K37">
        <v>5437</v>
      </c>
      <c r="L37">
        <v>12789</v>
      </c>
      <c r="M37">
        <v>11</v>
      </c>
      <c r="N37">
        <v>1</v>
      </c>
      <c r="O37">
        <v>11</v>
      </c>
      <c r="P37">
        <v>5</v>
      </c>
      <c r="Q37">
        <v>11</v>
      </c>
      <c r="R37">
        <v>3</v>
      </c>
      <c r="S37">
        <v>0</v>
      </c>
      <c r="T37">
        <v>0</v>
      </c>
      <c r="U37">
        <v>0</v>
      </c>
      <c r="V37">
        <v>0</v>
      </c>
      <c r="W37">
        <v>3</v>
      </c>
      <c r="X37">
        <v>0</v>
      </c>
      <c r="Y37">
        <v>189</v>
      </c>
      <c r="Z37">
        <v>11146</v>
      </c>
      <c r="AA37">
        <v>9</v>
      </c>
      <c r="AB37">
        <v>11</v>
      </c>
      <c r="AC37">
        <v>4</v>
      </c>
      <c r="AD37">
        <v>11</v>
      </c>
      <c r="AE37">
        <v>11</v>
      </c>
      <c r="AF37">
        <v>5</v>
      </c>
      <c r="AG37">
        <v>7</v>
      </c>
      <c r="AH37">
        <v>11</v>
      </c>
      <c r="AI37">
        <v>0</v>
      </c>
      <c r="AJ37">
        <v>0</v>
      </c>
      <c r="AK37">
        <v>1</v>
      </c>
      <c r="AL37">
        <v>3</v>
      </c>
      <c r="AM37">
        <v>12204</v>
      </c>
      <c r="AN37">
        <v>303</v>
      </c>
      <c r="AO37">
        <v>11</v>
      </c>
      <c r="AP37">
        <v>8</v>
      </c>
      <c r="AQ37">
        <v>7</v>
      </c>
      <c r="AR37">
        <v>11</v>
      </c>
      <c r="AS37">
        <v>11</v>
      </c>
      <c r="AT37">
        <v>4</v>
      </c>
      <c r="AU37">
        <v>11</v>
      </c>
      <c r="AV37">
        <v>9</v>
      </c>
      <c r="AW37">
        <v>0</v>
      </c>
      <c r="AX37">
        <v>0</v>
      </c>
      <c r="AY37">
        <v>3</v>
      </c>
      <c r="AZ37">
        <v>1</v>
      </c>
      <c r="BA37">
        <v>5437</v>
      </c>
      <c r="BB37">
        <v>11146</v>
      </c>
      <c r="BC37">
        <v>11</v>
      </c>
      <c r="BD37">
        <v>7</v>
      </c>
      <c r="BE37">
        <v>11</v>
      </c>
      <c r="BF37">
        <v>6</v>
      </c>
      <c r="BG37">
        <v>11</v>
      </c>
      <c r="BH37">
        <v>9</v>
      </c>
      <c r="BI37">
        <v>0</v>
      </c>
      <c r="BJ37">
        <v>0</v>
      </c>
      <c r="BK37">
        <v>0</v>
      </c>
      <c r="BL37">
        <v>0</v>
      </c>
      <c r="BM37">
        <v>3</v>
      </c>
      <c r="BN37">
        <v>0</v>
      </c>
      <c r="BO37">
        <v>12204</v>
      </c>
      <c r="BP37">
        <v>12789</v>
      </c>
      <c r="BQ37">
        <v>11</v>
      </c>
      <c r="BR37">
        <v>6</v>
      </c>
      <c r="BS37">
        <v>11</v>
      </c>
      <c r="BT37">
        <v>7</v>
      </c>
      <c r="BU37">
        <v>11</v>
      </c>
      <c r="BV37">
        <v>8</v>
      </c>
      <c r="BW37">
        <v>0</v>
      </c>
      <c r="BX37">
        <v>0</v>
      </c>
      <c r="BY37">
        <v>0</v>
      </c>
      <c r="BZ37">
        <v>0</v>
      </c>
      <c r="CA37">
        <v>3</v>
      </c>
      <c r="CB37">
        <v>0</v>
      </c>
      <c r="CC37">
        <v>189</v>
      </c>
      <c r="CD37">
        <v>303</v>
      </c>
      <c r="CE37">
        <v>8</v>
      </c>
      <c r="CF37">
        <v>11</v>
      </c>
      <c r="CG37">
        <v>11</v>
      </c>
      <c r="CH37">
        <v>5</v>
      </c>
      <c r="CI37">
        <v>7</v>
      </c>
      <c r="CJ37">
        <v>11</v>
      </c>
      <c r="CK37">
        <v>10</v>
      </c>
      <c r="CL37">
        <v>12</v>
      </c>
      <c r="CM37">
        <v>0</v>
      </c>
      <c r="CN37">
        <v>0</v>
      </c>
      <c r="CO37">
        <v>1</v>
      </c>
      <c r="CP37">
        <v>3</v>
      </c>
    </row>
    <row r="38" spans="1:94" ht="15">
      <c r="A38">
        <v>2025</v>
      </c>
      <c r="B38" s="50">
        <v>43743</v>
      </c>
      <c r="C38" s="51">
        <v>0.6666666666666666</v>
      </c>
      <c r="D38">
        <v>211</v>
      </c>
      <c r="E38">
        <v>204</v>
      </c>
      <c r="F38">
        <v>204</v>
      </c>
      <c r="G38">
        <v>211</v>
      </c>
      <c r="H38">
        <v>211</v>
      </c>
      <c r="I38">
        <v>2</v>
      </c>
      <c r="J38">
        <v>4</v>
      </c>
      <c r="K38">
        <v>12097</v>
      </c>
      <c r="L38">
        <v>7300</v>
      </c>
      <c r="M38">
        <v>9</v>
      </c>
      <c r="N38">
        <v>11</v>
      </c>
      <c r="O38">
        <v>11</v>
      </c>
      <c r="P38">
        <v>6</v>
      </c>
      <c r="Q38">
        <v>5</v>
      </c>
      <c r="R38">
        <v>11</v>
      </c>
      <c r="S38">
        <v>11</v>
      </c>
      <c r="T38">
        <v>7</v>
      </c>
      <c r="U38">
        <v>11</v>
      </c>
      <c r="V38">
        <v>4</v>
      </c>
      <c r="W38">
        <v>3</v>
      </c>
      <c r="X38">
        <v>2</v>
      </c>
      <c r="Y38">
        <v>895</v>
      </c>
      <c r="Z38">
        <v>7230</v>
      </c>
      <c r="AA38">
        <v>3</v>
      </c>
      <c r="AB38">
        <v>11</v>
      </c>
      <c r="AC38">
        <v>5</v>
      </c>
      <c r="AD38">
        <v>11</v>
      </c>
      <c r="AE38">
        <v>8</v>
      </c>
      <c r="AF38">
        <v>11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3</v>
      </c>
      <c r="AM38">
        <v>618</v>
      </c>
      <c r="AN38">
        <v>8212</v>
      </c>
      <c r="AO38">
        <v>11</v>
      </c>
      <c r="AP38">
        <v>7</v>
      </c>
      <c r="AQ38">
        <v>6</v>
      </c>
      <c r="AR38">
        <v>11</v>
      </c>
      <c r="AS38">
        <v>9</v>
      </c>
      <c r="AT38">
        <v>11</v>
      </c>
      <c r="AU38">
        <v>4</v>
      </c>
      <c r="AV38">
        <v>11</v>
      </c>
      <c r="AW38">
        <v>0</v>
      </c>
      <c r="AX38">
        <v>0</v>
      </c>
      <c r="AY38">
        <v>1</v>
      </c>
      <c r="AZ38">
        <v>3</v>
      </c>
      <c r="BA38">
        <v>12097</v>
      </c>
      <c r="BB38">
        <v>7230</v>
      </c>
      <c r="BC38">
        <v>12</v>
      </c>
      <c r="BD38">
        <v>10</v>
      </c>
      <c r="BE38">
        <v>10</v>
      </c>
      <c r="BF38">
        <v>12</v>
      </c>
      <c r="BG38">
        <v>11</v>
      </c>
      <c r="BH38">
        <v>8</v>
      </c>
      <c r="BI38">
        <v>8</v>
      </c>
      <c r="BJ38">
        <v>11</v>
      </c>
      <c r="BK38">
        <v>11</v>
      </c>
      <c r="BL38">
        <v>5</v>
      </c>
      <c r="BM38">
        <v>3</v>
      </c>
      <c r="BN38">
        <v>2</v>
      </c>
      <c r="BO38">
        <v>618</v>
      </c>
      <c r="BP38">
        <v>7300</v>
      </c>
      <c r="BQ38">
        <v>11</v>
      </c>
      <c r="BR38">
        <v>9</v>
      </c>
      <c r="BS38">
        <v>8</v>
      </c>
      <c r="BT38">
        <v>11</v>
      </c>
      <c r="BU38">
        <v>6</v>
      </c>
      <c r="BV38">
        <v>11</v>
      </c>
      <c r="BW38">
        <v>11</v>
      </c>
      <c r="BX38">
        <v>8</v>
      </c>
      <c r="BY38">
        <v>11</v>
      </c>
      <c r="BZ38">
        <v>13</v>
      </c>
      <c r="CA38">
        <v>2</v>
      </c>
      <c r="CB38">
        <v>3</v>
      </c>
      <c r="CC38">
        <v>895</v>
      </c>
      <c r="CD38">
        <v>8212</v>
      </c>
      <c r="CE38">
        <v>5</v>
      </c>
      <c r="CF38">
        <v>11</v>
      </c>
      <c r="CG38">
        <v>6</v>
      </c>
      <c r="CH38">
        <v>11</v>
      </c>
      <c r="CI38">
        <v>7</v>
      </c>
      <c r="CJ38">
        <v>11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3</v>
      </c>
    </row>
    <row r="39" spans="1:94" ht="15">
      <c r="A39">
        <v>2026</v>
      </c>
      <c r="B39" s="50">
        <v>43743</v>
      </c>
      <c r="C39" s="51">
        <v>0.4583333333333333</v>
      </c>
      <c r="D39">
        <v>202</v>
      </c>
      <c r="E39">
        <v>203</v>
      </c>
      <c r="F39">
        <v>203</v>
      </c>
      <c r="G39">
        <v>202</v>
      </c>
      <c r="H39">
        <v>202</v>
      </c>
      <c r="I39">
        <v>1</v>
      </c>
      <c r="J39">
        <v>5</v>
      </c>
      <c r="K39">
        <v>11181</v>
      </c>
      <c r="L39">
        <v>6879</v>
      </c>
      <c r="M39">
        <v>11</v>
      </c>
      <c r="N39">
        <v>8</v>
      </c>
      <c r="O39">
        <v>11</v>
      </c>
      <c r="P39">
        <v>8</v>
      </c>
      <c r="Q39">
        <v>11</v>
      </c>
      <c r="R39">
        <v>9</v>
      </c>
      <c r="S39">
        <v>0</v>
      </c>
      <c r="T39">
        <v>0</v>
      </c>
      <c r="U39">
        <v>0</v>
      </c>
      <c r="V39">
        <v>0</v>
      </c>
      <c r="W39">
        <v>3</v>
      </c>
      <c r="X39">
        <v>0</v>
      </c>
      <c r="Y39">
        <v>10041</v>
      </c>
      <c r="Z39">
        <v>6464</v>
      </c>
      <c r="AA39">
        <v>8</v>
      </c>
      <c r="AB39">
        <v>11</v>
      </c>
      <c r="AC39">
        <v>4</v>
      </c>
      <c r="AD39">
        <v>11</v>
      </c>
      <c r="AE39">
        <v>6</v>
      </c>
      <c r="AF39">
        <v>11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3</v>
      </c>
      <c r="AM39">
        <v>2159</v>
      </c>
      <c r="AN39">
        <v>7438</v>
      </c>
      <c r="AO39">
        <v>8</v>
      </c>
      <c r="AP39">
        <v>11</v>
      </c>
      <c r="AQ39">
        <v>8</v>
      </c>
      <c r="AR39">
        <v>11</v>
      </c>
      <c r="AS39">
        <v>7</v>
      </c>
      <c r="AT39">
        <v>11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3</v>
      </c>
      <c r="BA39">
        <v>11181</v>
      </c>
      <c r="BB39">
        <v>6464</v>
      </c>
      <c r="BC39">
        <v>11</v>
      </c>
      <c r="BD39">
        <v>8</v>
      </c>
      <c r="BE39">
        <v>6</v>
      </c>
      <c r="BF39">
        <v>11</v>
      </c>
      <c r="BG39">
        <v>11</v>
      </c>
      <c r="BH39">
        <v>9</v>
      </c>
      <c r="BI39">
        <v>5</v>
      </c>
      <c r="BJ39">
        <v>11</v>
      </c>
      <c r="BK39">
        <v>11</v>
      </c>
      <c r="BL39">
        <v>13</v>
      </c>
      <c r="BM39">
        <v>2</v>
      </c>
      <c r="BN39">
        <v>3</v>
      </c>
      <c r="BO39">
        <v>2159</v>
      </c>
      <c r="BP39">
        <v>6879</v>
      </c>
      <c r="BQ39">
        <v>11</v>
      </c>
      <c r="BR39">
        <v>4</v>
      </c>
      <c r="BS39">
        <v>8</v>
      </c>
      <c r="BT39">
        <v>11</v>
      </c>
      <c r="BU39">
        <v>8</v>
      </c>
      <c r="BV39">
        <v>11</v>
      </c>
      <c r="BW39">
        <v>4</v>
      </c>
      <c r="BX39">
        <v>11</v>
      </c>
      <c r="BY39">
        <v>0</v>
      </c>
      <c r="BZ39">
        <v>0</v>
      </c>
      <c r="CA39">
        <v>1</v>
      </c>
      <c r="CB39">
        <v>3</v>
      </c>
      <c r="CC39">
        <v>10041</v>
      </c>
      <c r="CD39">
        <v>7438</v>
      </c>
      <c r="CE39">
        <v>5</v>
      </c>
      <c r="CF39">
        <v>11</v>
      </c>
      <c r="CG39">
        <v>6</v>
      </c>
      <c r="CH39">
        <v>11</v>
      </c>
      <c r="CI39">
        <v>5</v>
      </c>
      <c r="CJ39">
        <v>11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3</v>
      </c>
    </row>
    <row r="40" spans="1:94" ht="15">
      <c r="A40">
        <v>2031</v>
      </c>
      <c r="B40" s="50">
        <v>43751</v>
      </c>
      <c r="C40" s="51">
        <v>0.4583333333333333</v>
      </c>
      <c r="D40">
        <v>203</v>
      </c>
      <c r="E40">
        <v>201</v>
      </c>
      <c r="F40">
        <v>203</v>
      </c>
      <c r="G40">
        <v>201</v>
      </c>
      <c r="H40">
        <v>201</v>
      </c>
      <c r="I40">
        <v>1</v>
      </c>
      <c r="J40">
        <v>5</v>
      </c>
      <c r="K40">
        <v>11181</v>
      </c>
      <c r="L40">
        <v>13093</v>
      </c>
      <c r="M40">
        <v>8</v>
      </c>
      <c r="N40">
        <v>11</v>
      </c>
      <c r="O40">
        <v>11</v>
      </c>
      <c r="P40">
        <v>7</v>
      </c>
      <c r="Q40">
        <v>11</v>
      </c>
      <c r="R40">
        <v>7</v>
      </c>
      <c r="S40">
        <v>8</v>
      </c>
      <c r="T40">
        <v>11</v>
      </c>
      <c r="U40">
        <v>8</v>
      </c>
      <c r="V40">
        <v>11</v>
      </c>
      <c r="W40">
        <v>2</v>
      </c>
      <c r="X40">
        <v>3</v>
      </c>
      <c r="Y40">
        <v>208</v>
      </c>
      <c r="Z40">
        <v>8977</v>
      </c>
      <c r="AA40">
        <v>5</v>
      </c>
      <c r="AB40">
        <v>11</v>
      </c>
      <c r="AC40">
        <v>6</v>
      </c>
      <c r="AD40">
        <v>11</v>
      </c>
      <c r="AE40">
        <v>8</v>
      </c>
      <c r="AF40">
        <v>11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3</v>
      </c>
      <c r="AM40">
        <v>10041</v>
      </c>
      <c r="AN40">
        <v>7710</v>
      </c>
      <c r="AO40">
        <v>10</v>
      </c>
      <c r="AP40">
        <v>12</v>
      </c>
      <c r="AQ40">
        <v>6</v>
      </c>
      <c r="AR40">
        <v>11</v>
      </c>
      <c r="AS40">
        <v>8</v>
      </c>
      <c r="AT40">
        <v>11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3</v>
      </c>
      <c r="BA40">
        <v>11181</v>
      </c>
      <c r="BB40">
        <v>8977</v>
      </c>
      <c r="BC40">
        <v>11</v>
      </c>
      <c r="BD40">
        <v>7</v>
      </c>
      <c r="BE40">
        <v>8</v>
      </c>
      <c r="BF40">
        <v>11</v>
      </c>
      <c r="BG40">
        <v>13</v>
      </c>
      <c r="BH40">
        <v>11</v>
      </c>
      <c r="BI40">
        <v>11</v>
      </c>
      <c r="BJ40">
        <v>5</v>
      </c>
      <c r="BK40">
        <v>0</v>
      </c>
      <c r="BL40">
        <v>0</v>
      </c>
      <c r="BM40">
        <v>3</v>
      </c>
      <c r="BN40">
        <v>1</v>
      </c>
      <c r="BO40">
        <v>10041</v>
      </c>
      <c r="BP40">
        <v>13093</v>
      </c>
      <c r="BQ40">
        <v>2</v>
      </c>
      <c r="BR40">
        <v>11</v>
      </c>
      <c r="BS40">
        <v>6</v>
      </c>
      <c r="BT40">
        <v>11</v>
      </c>
      <c r="BU40">
        <v>7</v>
      </c>
      <c r="BV40">
        <v>11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3</v>
      </c>
      <c r="CC40">
        <v>208</v>
      </c>
      <c r="CD40">
        <v>7710</v>
      </c>
      <c r="CE40">
        <v>6</v>
      </c>
      <c r="CF40">
        <v>11</v>
      </c>
      <c r="CG40">
        <v>3</v>
      </c>
      <c r="CH40">
        <v>11</v>
      </c>
      <c r="CI40">
        <v>8</v>
      </c>
      <c r="CJ40">
        <v>11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3</v>
      </c>
    </row>
    <row r="41" spans="1:110" ht="15">
      <c r="A41">
        <v>2032</v>
      </c>
      <c r="B41" s="50">
        <v>43751</v>
      </c>
      <c r="C41" s="51">
        <v>0.4583333333333333</v>
      </c>
      <c r="D41">
        <v>204</v>
      </c>
      <c r="E41">
        <v>202</v>
      </c>
      <c r="F41">
        <v>204</v>
      </c>
      <c r="G41">
        <v>202</v>
      </c>
      <c r="H41">
        <v>202</v>
      </c>
      <c r="I41">
        <v>3</v>
      </c>
      <c r="J41">
        <v>4</v>
      </c>
      <c r="K41">
        <v>12097</v>
      </c>
      <c r="L41">
        <v>6464</v>
      </c>
      <c r="M41">
        <v>9</v>
      </c>
      <c r="N41">
        <v>11</v>
      </c>
      <c r="O41">
        <v>3</v>
      </c>
      <c r="P41">
        <v>11</v>
      </c>
      <c r="Q41">
        <v>11</v>
      </c>
      <c r="R41">
        <v>9</v>
      </c>
      <c r="S41">
        <v>4</v>
      </c>
      <c r="T41">
        <v>11</v>
      </c>
      <c r="U41">
        <v>0</v>
      </c>
      <c r="V41">
        <v>0</v>
      </c>
      <c r="W41">
        <v>1</v>
      </c>
      <c r="X41">
        <v>3</v>
      </c>
      <c r="Y41">
        <v>895</v>
      </c>
      <c r="Z41">
        <v>7438</v>
      </c>
      <c r="AA41">
        <v>11</v>
      </c>
      <c r="AB41">
        <v>7</v>
      </c>
      <c r="AC41">
        <v>5</v>
      </c>
      <c r="AD41">
        <v>11</v>
      </c>
      <c r="AE41">
        <v>11</v>
      </c>
      <c r="AF41">
        <v>7</v>
      </c>
      <c r="AG41">
        <v>7</v>
      </c>
      <c r="AH41">
        <v>11</v>
      </c>
      <c r="AI41">
        <v>13</v>
      </c>
      <c r="AJ41">
        <v>11</v>
      </c>
      <c r="AK41">
        <v>3</v>
      </c>
      <c r="AL41">
        <v>2</v>
      </c>
      <c r="AM41">
        <v>618</v>
      </c>
      <c r="AN41">
        <v>6466</v>
      </c>
      <c r="AO41">
        <v>11</v>
      </c>
      <c r="AP41">
        <v>3</v>
      </c>
      <c r="AQ41">
        <v>11</v>
      </c>
      <c r="AR41">
        <v>8</v>
      </c>
      <c r="AS41">
        <v>7</v>
      </c>
      <c r="AT41">
        <v>11</v>
      </c>
      <c r="AU41">
        <v>11</v>
      </c>
      <c r="AV41">
        <v>9</v>
      </c>
      <c r="AW41">
        <v>0</v>
      </c>
      <c r="AX41">
        <v>0</v>
      </c>
      <c r="AY41">
        <v>3</v>
      </c>
      <c r="AZ41">
        <v>1</v>
      </c>
      <c r="BA41">
        <v>12097</v>
      </c>
      <c r="BB41">
        <v>7438</v>
      </c>
      <c r="BC41">
        <v>11</v>
      </c>
      <c r="BD41">
        <v>3</v>
      </c>
      <c r="BE41">
        <v>9</v>
      </c>
      <c r="BF41">
        <v>11</v>
      </c>
      <c r="BG41">
        <v>11</v>
      </c>
      <c r="BH41">
        <v>6</v>
      </c>
      <c r="BI41">
        <v>11</v>
      </c>
      <c r="BJ41">
        <v>5</v>
      </c>
      <c r="BK41">
        <v>0</v>
      </c>
      <c r="BL41">
        <v>0</v>
      </c>
      <c r="BM41">
        <v>3</v>
      </c>
      <c r="BN41">
        <v>1</v>
      </c>
      <c r="BO41">
        <v>618</v>
      </c>
      <c r="BP41">
        <v>6464</v>
      </c>
      <c r="BQ41">
        <v>7</v>
      </c>
      <c r="BR41">
        <v>11</v>
      </c>
      <c r="BS41">
        <v>11</v>
      </c>
      <c r="BT41">
        <v>13</v>
      </c>
      <c r="BU41">
        <v>8</v>
      </c>
      <c r="BV41">
        <v>11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3</v>
      </c>
      <c r="CC41">
        <v>895</v>
      </c>
      <c r="CD41">
        <v>6466</v>
      </c>
      <c r="CE41">
        <v>11</v>
      </c>
      <c r="CF41">
        <v>9</v>
      </c>
      <c r="CG41">
        <v>10</v>
      </c>
      <c r="CH41">
        <v>12</v>
      </c>
      <c r="CI41">
        <v>15</v>
      </c>
      <c r="CJ41">
        <v>17</v>
      </c>
      <c r="CK41">
        <v>11</v>
      </c>
      <c r="CL41">
        <v>8</v>
      </c>
      <c r="CM41">
        <v>7</v>
      </c>
      <c r="CN41">
        <v>11</v>
      </c>
      <c r="CO41">
        <v>2</v>
      </c>
      <c r="CP41">
        <v>3</v>
      </c>
      <c r="CQ41">
        <v>12097</v>
      </c>
      <c r="CR41">
        <v>618</v>
      </c>
      <c r="CS41">
        <v>6464</v>
      </c>
      <c r="CT41">
        <v>7438</v>
      </c>
      <c r="CU41">
        <v>8</v>
      </c>
      <c r="CV41">
        <v>11</v>
      </c>
      <c r="CW41">
        <v>8</v>
      </c>
      <c r="CX41">
        <v>11</v>
      </c>
      <c r="CY41">
        <v>11</v>
      </c>
      <c r="CZ41">
        <v>9</v>
      </c>
      <c r="DA41">
        <v>7</v>
      </c>
      <c r="DB41">
        <v>11</v>
      </c>
      <c r="DE41">
        <v>1</v>
      </c>
      <c r="DF41">
        <v>3</v>
      </c>
    </row>
    <row r="42" spans="1:94" ht="15">
      <c r="A42">
        <v>2033</v>
      </c>
      <c r="B42" s="50">
        <v>43750</v>
      </c>
      <c r="C42" s="51">
        <v>0.7083333333333334</v>
      </c>
      <c r="D42">
        <v>205</v>
      </c>
      <c r="E42">
        <v>211</v>
      </c>
      <c r="F42">
        <v>211</v>
      </c>
      <c r="G42">
        <v>205</v>
      </c>
      <c r="H42">
        <v>211</v>
      </c>
      <c r="I42">
        <v>4</v>
      </c>
      <c r="J42">
        <v>2</v>
      </c>
      <c r="K42">
        <v>7230</v>
      </c>
      <c r="L42">
        <v>303</v>
      </c>
      <c r="M42">
        <v>12</v>
      </c>
      <c r="N42">
        <v>10</v>
      </c>
      <c r="O42">
        <v>11</v>
      </c>
      <c r="P42">
        <v>5</v>
      </c>
      <c r="Q42">
        <v>6</v>
      </c>
      <c r="R42">
        <v>11</v>
      </c>
      <c r="S42">
        <v>13</v>
      </c>
      <c r="T42">
        <v>11</v>
      </c>
      <c r="U42">
        <v>0</v>
      </c>
      <c r="V42">
        <v>0</v>
      </c>
      <c r="W42">
        <v>3</v>
      </c>
      <c r="X42">
        <v>1</v>
      </c>
      <c r="Y42">
        <v>7300</v>
      </c>
      <c r="Z42">
        <v>11146</v>
      </c>
      <c r="AA42">
        <v>9</v>
      </c>
      <c r="AB42">
        <v>11</v>
      </c>
      <c r="AC42">
        <v>4</v>
      </c>
      <c r="AD42">
        <v>11</v>
      </c>
      <c r="AE42">
        <v>11</v>
      </c>
      <c r="AF42">
        <v>7</v>
      </c>
      <c r="AG42">
        <v>11</v>
      </c>
      <c r="AH42">
        <v>6</v>
      </c>
      <c r="AI42">
        <v>16</v>
      </c>
      <c r="AJ42">
        <v>18</v>
      </c>
      <c r="AK42">
        <v>2</v>
      </c>
      <c r="AL42">
        <v>3</v>
      </c>
      <c r="AM42">
        <v>8212</v>
      </c>
      <c r="AN42">
        <v>4035</v>
      </c>
      <c r="AO42">
        <v>11</v>
      </c>
      <c r="AP42">
        <v>7</v>
      </c>
      <c r="AQ42">
        <v>11</v>
      </c>
      <c r="AR42">
        <v>2</v>
      </c>
      <c r="AS42">
        <v>8</v>
      </c>
      <c r="AT42">
        <v>11</v>
      </c>
      <c r="AU42">
        <v>9</v>
      </c>
      <c r="AV42">
        <v>11</v>
      </c>
      <c r="AW42">
        <v>13</v>
      </c>
      <c r="AX42">
        <v>15</v>
      </c>
      <c r="AY42">
        <v>2</v>
      </c>
      <c r="AZ42">
        <v>3</v>
      </c>
      <c r="BA42">
        <v>7230</v>
      </c>
      <c r="BB42">
        <v>11146</v>
      </c>
      <c r="BC42">
        <v>5</v>
      </c>
      <c r="BD42">
        <v>11</v>
      </c>
      <c r="BE42">
        <v>11</v>
      </c>
      <c r="BF42">
        <v>6</v>
      </c>
      <c r="BG42">
        <v>11</v>
      </c>
      <c r="BH42">
        <v>9</v>
      </c>
      <c r="BI42">
        <v>14</v>
      </c>
      <c r="BJ42">
        <v>12</v>
      </c>
      <c r="BK42">
        <v>0</v>
      </c>
      <c r="BL42">
        <v>0</v>
      </c>
      <c r="BM42">
        <v>3</v>
      </c>
      <c r="BN42">
        <v>1</v>
      </c>
      <c r="BO42">
        <v>8212</v>
      </c>
      <c r="BP42">
        <v>303</v>
      </c>
      <c r="BQ42">
        <v>11</v>
      </c>
      <c r="BR42">
        <v>6</v>
      </c>
      <c r="BS42">
        <v>10</v>
      </c>
      <c r="BT42">
        <v>12</v>
      </c>
      <c r="BU42">
        <v>11</v>
      </c>
      <c r="BV42">
        <v>7</v>
      </c>
      <c r="BW42">
        <v>11</v>
      </c>
      <c r="BX42">
        <v>6</v>
      </c>
      <c r="BY42">
        <v>0</v>
      </c>
      <c r="BZ42">
        <v>0</v>
      </c>
      <c r="CA42">
        <v>3</v>
      </c>
      <c r="CB42">
        <v>1</v>
      </c>
      <c r="CC42">
        <v>7300</v>
      </c>
      <c r="CD42">
        <v>4035</v>
      </c>
      <c r="CE42">
        <v>11</v>
      </c>
      <c r="CF42">
        <v>5</v>
      </c>
      <c r="CG42">
        <v>10</v>
      </c>
      <c r="CH42">
        <v>12</v>
      </c>
      <c r="CI42">
        <v>12</v>
      </c>
      <c r="CJ42">
        <v>10</v>
      </c>
      <c r="CK42">
        <v>8</v>
      </c>
      <c r="CL42">
        <v>11</v>
      </c>
      <c r="CM42">
        <v>11</v>
      </c>
      <c r="CN42">
        <v>6</v>
      </c>
      <c r="CO42">
        <v>3</v>
      </c>
      <c r="CP42">
        <v>2</v>
      </c>
    </row>
    <row r="43" spans="1:94" ht="15">
      <c r="A43">
        <v>2034</v>
      </c>
      <c r="B43" s="50">
        <v>43750</v>
      </c>
      <c r="C43" s="51">
        <v>0.7083333333333334</v>
      </c>
      <c r="D43">
        <v>207</v>
      </c>
      <c r="E43">
        <v>212</v>
      </c>
      <c r="F43">
        <v>212</v>
      </c>
      <c r="G43">
        <v>207</v>
      </c>
      <c r="H43">
        <v>212</v>
      </c>
      <c r="I43">
        <v>5</v>
      </c>
      <c r="J43">
        <v>1</v>
      </c>
      <c r="K43">
        <v>5437</v>
      </c>
      <c r="L43">
        <v>328</v>
      </c>
      <c r="M43">
        <v>9</v>
      </c>
      <c r="N43">
        <v>11</v>
      </c>
      <c r="O43">
        <v>16</v>
      </c>
      <c r="P43">
        <v>14</v>
      </c>
      <c r="Q43">
        <v>9</v>
      </c>
      <c r="R43">
        <v>11</v>
      </c>
      <c r="S43">
        <v>8</v>
      </c>
      <c r="T43">
        <v>11</v>
      </c>
      <c r="U43">
        <v>0</v>
      </c>
      <c r="V43">
        <v>0</v>
      </c>
      <c r="W43">
        <v>1</v>
      </c>
      <c r="X43">
        <v>3</v>
      </c>
      <c r="Y43">
        <v>189</v>
      </c>
      <c r="Z43">
        <v>5686</v>
      </c>
      <c r="AA43">
        <v>11</v>
      </c>
      <c r="AB43">
        <v>5</v>
      </c>
      <c r="AC43">
        <v>11</v>
      </c>
      <c r="AD43">
        <v>7</v>
      </c>
      <c r="AE43">
        <v>11</v>
      </c>
      <c r="AF43">
        <v>1</v>
      </c>
      <c r="AG43">
        <v>0</v>
      </c>
      <c r="AH43">
        <v>0</v>
      </c>
      <c r="AI43">
        <v>0</v>
      </c>
      <c r="AJ43">
        <v>0</v>
      </c>
      <c r="AK43">
        <v>3</v>
      </c>
      <c r="AL43">
        <v>0</v>
      </c>
      <c r="AM43">
        <v>12204</v>
      </c>
      <c r="AN43">
        <v>7751</v>
      </c>
      <c r="AO43">
        <v>8</v>
      </c>
      <c r="AP43">
        <v>11</v>
      </c>
      <c r="AQ43">
        <v>10</v>
      </c>
      <c r="AR43">
        <v>12</v>
      </c>
      <c r="AS43">
        <v>11</v>
      </c>
      <c r="AT43">
        <v>9</v>
      </c>
      <c r="AU43">
        <v>11</v>
      </c>
      <c r="AV43">
        <v>6</v>
      </c>
      <c r="AW43">
        <v>11</v>
      </c>
      <c r="AX43">
        <v>6</v>
      </c>
      <c r="AY43">
        <v>3</v>
      </c>
      <c r="AZ43">
        <v>2</v>
      </c>
      <c r="BA43">
        <v>5437</v>
      </c>
      <c r="BB43">
        <v>5686</v>
      </c>
      <c r="BC43">
        <v>14</v>
      </c>
      <c r="BD43">
        <v>12</v>
      </c>
      <c r="BE43">
        <v>11</v>
      </c>
      <c r="BF43">
        <v>8</v>
      </c>
      <c r="BG43">
        <v>13</v>
      </c>
      <c r="BH43">
        <v>11</v>
      </c>
      <c r="BI43">
        <v>0</v>
      </c>
      <c r="BJ43">
        <v>0</v>
      </c>
      <c r="BK43">
        <v>0</v>
      </c>
      <c r="BL43">
        <v>0</v>
      </c>
      <c r="BM43">
        <v>3</v>
      </c>
      <c r="BN43">
        <v>0</v>
      </c>
      <c r="BO43">
        <v>12204</v>
      </c>
      <c r="BP43">
        <v>328</v>
      </c>
      <c r="BQ43">
        <v>11</v>
      </c>
      <c r="BR43">
        <v>9</v>
      </c>
      <c r="BS43">
        <v>12</v>
      </c>
      <c r="BT43">
        <v>10</v>
      </c>
      <c r="BU43">
        <v>11</v>
      </c>
      <c r="BV43">
        <v>9</v>
      </c>
      <c r="BW43">
        <v>0</v>
      </c>
      <c r="BX43">
        <v>0</v>
      </c>
      <c r="BY43">
        <v>0</v>
      </c>
      <c r="BZ43">
        <v>0</v>
      </c>
      <c r="CA43">
        <v>3</v>
      </c>
      <c r="CB43">
        <v>0</v>
      </c>
      <c r="CC43">
        <v>189</v>
      </c>
      <c r="CD43">
        <v>7751</v>
      </c>
      <c r="CE43">
        <v>11</v>
      </c>
      <c r="CF43">
        <v>5</v>
      </c>
      <c r="CG43">
        <v>13</v>
      </c>
      <c r="CH43">
        <v>11</v>
      </c>
      <c r="CI43">
        <v>11</v>
      </c>
      <c r="CJ43">
        <v>3</v>
      </c>
      <c r="CK43">
        <v>0</v>
      </c>
      <c r="CL43">
        <v>0</v>
      </c>
      <c r="CM43">
        <v>0</v>
      </c>
      <c r="CN43">
        <v>0</v>
      </c>
      <c r="CO43">
        <v>3</v>
      </c>
      <c r="CP43">
        <v>0</v>
      </c>
    </row>
    <row r="44" spans="1:94" ht="15">
      <c r="A44">
        <v>2035</v>
      </c>
      <c r="B44" s="50">
        <v>43750</v>
      </c>
      <c r="C44" s="51">
        <v>0.75</v>
      </c>
      <c r="D44">
        <v>206</v>
      </c>
      <c r="E44">
        <v>208</v>
      </c>
      <c r="F44">
        <v>208</v>
      </c>
      <c r="G44">
        <v>206</v>
      </c>
      <c r="H44">
        <v>206</v>
      </c>
      <c r="I44">
        <v>2</v>
      </c>
      <c r="J44">
        <v>4</v>
      </c>
      <c r="K44">
        <v>1752</v>
      </c>
      <c r="L44">
        <v>918</v>
      </c>
      <c r="M44">
        <v>4</v>
      </c>
      <c r="N44">
        <v>11</v>
      </c>
      <c r="O44">
        <v>11</v>
      </c>
      <c r="P44">
        <v>6</v>
      </c>
      <c r="Q44">
        <v>11</v>
      </c>
      <c r="R44">
        <v>5</v>
      </c>
      <c r="S44">
        <v>9</v>
      </c>
      <c r="T44">
        <v>11</v>
      </c>
      <c r="U44">
        <v>11</v>
      </c>
      <c r="V44">
        <v>8</v>
      </c>
      <c r="W44">
        <v>3</v>
      </c>
      <c r="X44">
        <v>2</v>
      </c>
      <c r="Y44">
        <v>8403</v>
      </c>
      <c r="Z44">
        <v>949</v>
      </c>
      <c r="AA44">
        <v>5</v>
      </c>
      <c r="AB44">
        <v>11</v>
      </c>
      <c r="AC44">
        <v>10</v>
      </c>
      <c r="AD44">
        <v>12</v>
      </c>
      <c r="AE44">
        <v>13</v>
      </c>
      <c r="AF44">
        <v>11</v>
      </c>
      <c r="AG44">
        <v>8</v>
      </c>
      <c r="AH44">
        <v>11</v>
      </c>
      <c r="AI44">
        <v>0</v>
      </c>
      <c r="AJ44">
        <v>0</v>
      </c>
      <c r="AK44">
        <v>1</v>
      </c>
      <c r="AL44">
        <v>3</v>
      </c>
      <c r="AM44">
        <v>8323</v>
      </c>
      <c r="AN44">
        <v>8466</v>
      </c>
      <c r="AO44">
        <v>5</v>
      </c>
      <c r="AP44">
        <v>11</v>
      </c>
      <c r="AQ44">
        <v>4</v>
      </c>
      <c r="AR44">
        <v>11</v>
      </c>
      <c r="AS44">
        <v>11</v>
      </c>
      <c r="AT44">
        <v>5</v>
      </c>
      <c r="AU44">
        <v>7</v>
      </c>
      <c r="AV44">
        <v>11</v>
      </c>
      <c r="AW44">
        <v>0</v>
      </c>
      <c r="AX44">
        <v>0</v>
      </c>
      <c r="AY44">
        <v>1</v>
      </c>
      <c r="AZ44">
        <v>3</v>
      </c>
      <c r="BA44">
        <v>1752</v>
      </c>
      <c r="BB44">
        <v>949</v>
      </c>
      <c r="BC44">
        <v>11</v>
      </c>
      <c r="BD44">
        <v>3</v>
      </c>
      <c r="BE44">
        <v>11</v>
      </c>
      <c r="BF44">
        <v>6</v>
      </c>
      <c r="BG44">
        <v>11</v>
      </c>
      <c r="BH44">
        <v>8</v>
      </c>
      <c r="BI44">
        <v>0</v>
      </c>
      <c r="BJ44">
        <v>0</v>
      </c>
      <c r="BK44">
        <v>0</v>
      </c>
      <c r="BL44">
        <v>0</v>
      </c>
      <c r="BM44">
        <v>3</v>
      </c>
      <c r="BN44">
        <v>0</v>
      </c>
      <c r="BO44">
        <v>8323</v>
      </c>
      <c r="BP44">
        <v>918</v>
      </c>
      <c r="BQ44">
        <v>11</v>
      </c>
      <c r="BR44">
        <v>3</v>
      </c>
      <c r="BS44">
        <v>12</v>
      </c>
      <c r="BT44">
        <v>10</v>
      </c>
      <c r="BU44">
        <v>9</v>
      </c>
      <c r="BV44">
        <v>11</v>
      </c>
      <c r="BW44">
        <v>4</v>
      </c>
      <c r="BX44">
        <v>11</v>
      </c>
      <c r="BY44">
        <v>9</v>
      </c>
      <c r="BZ44">
        <v>11</v>
      </c>
      <c r="CA44">
        <v>2</v>
      </c>
      <c r="CB44">
        <v>3</v>
      </c>
      <c r="CC44">
        <v>8403</v>
      </c>
      <c r="CD44">
        <v>8466</v>
      </c>
      <c r="CE44">
        <v>3</v>
      </c>
      <c r="CF44">
        <v>11</v>
      </c>
      <c r="CG44">
        <v>8</v>
      </c>
      <c r="CH44">
        <v>11</v>
      </c>
      <c r="CI44">
        <v>8</v>
      </c>
      <c r="CJ44">
        <v>11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3</v>
      </c>
    </row>
    <row r="45" spans="1:94" ht="15">
      <c r="A45">
        <v>2036</v>
      </c>
      <c r="B45" s="50">
        <v>43751</v>
      </c>
      <c r="C45" s="51">
        <v>0.4583333333333333</v>
      </c>
      <c r="D45">
        <v>209</v>
      </c>
      <c r="E45">
        <v>210</v>
      </c>
      <c r="F45">
        <v>210</v>
      </c>
      <c r="G45">
        <v>209</v>
      </c>
      <c r="H45">
        <v>209</v>
      </c>
      <c r="I45">
        <v>1</v>
      </c>
      <c r="J45">
        <v>5</v>
      </c>
      <c r="K45">
        <v>1861</v>
      </c>
      <c r="L45">
        <v>4863</v>
      </c>
      <c r="M45">
        <v>14</v>
      </c>
      <c r="N45">
        <v>12</v>
      </c>
      <c r="O45">
        <v>5</v>
      </c>
      <c r="P45">
        <v>11</v>
      </c>
      <c r="Q45">
        <v>7</v>
      </c>
      <c r="R45">
        <v>11</v>
      </c>
      <c r="S45">
        <v>10</v>
      </c>
      <c r="T45">
        <v>12</v>
      </c>
      <c r="U45">
        <v>0</v>
      </c>
      <c r="V45">
        <v>0</v>
      </c>
      <c r="W45">
        <v>1</v>
      </c>
      <c r="X45">
        <v>3</v>
      </c>
      <c r="Y45">
        <v>8146</v>
      </c>
      <c r="Z45">
        <v>4865</v>
      </c>
      <c r="AA45">
        <v>9</v>
      </c>
      <c r="AB45">
        <v>11</v>
      </c>
      <c r="AC45">
        <v>11</v>
      </c>
      <c r="AD45">
        <v>13</v>
      </c>
      <c r="AE45">
        <v>2</v>
      </c>
      <c r="AF45">
        <v>11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3</v>
      </c>
      <c r="AM45">
        <v>3598</v>
      </c>
      <c r="AN45">
        <v>8137</v>
      </c>
      <c r="AO45">
        <v>8</v>
      </c>
      <c r="AP45">
        <v>11</v>
      </c>
      <c r="AQ45">
        <v>8</v>
      </c>
      <c r="AR45">
        <v>11</v>
      </c>
      <c r="AS45">
        <v>5</v>
      </c>
      <c r="AT45">
        <v>11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3</v>
      </c>
      <c r="BA45">
        <v>1861</v>
      </c>
      <c r="BB45">
        <v>4865</v>
      </c>
      <c r="BC45">
        <v>10</v>
      </c>
      <c r="BD45">
        <v>12</v>
      </c>
      <c r="BE45">
        <v>11</v>
      </c>
      <c r="BF45">
        <v>8</v>
      </c>
      <c r="BG45">
        <v>6</v>
      </c>
      <c r="BH45">
        <v>11</v>
      </c>
      <c r="BI45">
        <v>8</v>
      </c>
      <c r="BJ45">
        <v>11</v>
      </c>
      <c r="BK45">
        <v>0</v>
      </c>
      <c r="BL45">
        <v>0</v>
      </c>
      <c r="BM45">
        <v>1</v>
      </c>
      <c r="BN45">
        <v>3</v>
      </c>
      <c r="BO45">
        <v>3598</v>
      </c>
      <c r="BP45">
        <v>4863</v>
      </c>
      <c r="BQ45">
        <v>5</v>
      </c>
      <c r="BR45">
        <v>11</v>
      </c>
      <c r="BS45">
        <v>11</v>
      </c>
      <c r="BT45">
        <v>6</v>
      </c>
      <c r="BU45">
        <v>3</v>
      </c>
      <c r="BV45">
        <v>11</v>
      </c>
      <c r="BW45">
        <v>9</v>
      </c>
      <c r="BX45">
        <v>11</v>
      </c>
      <c r="BY45">
        <v>0</v>
      </c>
      <c r="BZ45">
        <v>0</v>
      </c>
      <c r="CA45">
        <v>1</v>
      </c>
      <c r="CB45">
        <v>3</v>
      </c>
      <c r="CC45">
        <v>8146</v>
      </c>
      <c r="CD45">
        <v>8137</v>
      </c>
      <c r="CE45">
        <v>7</v>
      </c>
      <c r="CF45">
        <v>11</v>
      </c>
      <c r="CG45">
        <v>11</v>
      </c>
      <c r="CH45">
        <v>9</v>
      </c>
      <c r="CI45">
        <v>11</v>
      </c>
      <c r="CJ45">
        <v>7</v>
      </c>
      <c r="CK45">
        <v>11</v>
      </c>
      <c r="CL45">
        <v>13</v>
      </c>
      <c r="CM45">
        <v>11</v>
      </c>
      <c r="CN45">
        <v>9</v>
      </c>
      <c r="CO45">
        <v>3</v>
      </c>
      <c r="CP45">
        <v>2</v>
      </c>
    </row>
    <row r="46" spans="1:94" ht="15">
      <c r="A46">
        <v>2041</v>
      </c>
      <c r="B46" s="50">
        <v>43758</v>
      </c>
      <c r="C46" s="51">
        <v>0.4583333333333333</v>
      </c>
      <c r="D46">
        <v>201</v>
      </c>
      <c r="E46">
        <v>210</v>
      </c>
      <c r="F46">
        <v>210</v>
      </c>
      <c r="G46">
        <v>201</v>
      </c>
      <c r="H46">
        <v>201</v>
      </c>
      <c r="I46">
        <v>1</v>
      </c>
      <c r="J46">
        <v>5</v>
      </c>
      <c r="K46">
        <v>8146</v>
      </c>
      <c r="L46">
        <v>7710</v>
      </c>
      <c r="M46">
        <v>5</v>
      </c>
      <c r="N46">
        <v>11</v>
      </c>
      <c r="O46">
        <v>7</v>
      </c>
      <c r="P46">
        <v>11</v>
      </c>
      <c r="Q46">
        <v>8</v>
      </c>
      <c r="R46">
        <v>11</v>
      </c>
      <c r="S46">
        <v>0</v>
      </c>
      <c r="T46">
        <v>0</v>
      </c>
      <c r="U46">
        <v>0</v>
      </c>
      <c r="V46">
        <v>0</v>
      </c>
      <c r="W46">
        <v>0</v>
      </c>
      <c r="X46">
        <v>3</v>
      </c>
      <c r="Y46">
        <v>3598</v>
      </c>
      <c r="Z46">
        <v>2309</v>
      </c>
      <c r="AA46">
        <v>3</v>
      </c>
      <c r="AB46">
        <v>11</v>
      </c>
      <c r="AC46">
        <v>6</v>
      </c>
      <c r="AD46">
        <v>11</v>
      </c>
      <c r="AE46">
        <v>10</v>
      </c>
      <c r="AF46">
        <v>12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3</v>
      </c>
      <c r="AM46">
        <v>11149</v>
      </c>
      <c r="AN46">
        <v>8845</v>
      </c>
      <c r="AO46">
        <v>14</v>
      </c>
      <c r="AP46">
        <v>12</v>
      </c>
      <c r="AQ46">
        <v>5</v>
      </c>
      <c r="AR46">
        <v>11</v>
      </c>
      <c r="AS46">
        <v>11</v>
      </c>
      <c r="AT46">
        <v>8</v>
      </c>
      <c r="AU46">
        <v>6</v>
      </c>
      <c r="AV46">
        <v>11</v>
      </c>
      <c r="AW46">
        <v>12</v>
      </c>
      <c r="AX46">
        <v>10</v>
      </c>
      <c r="AY46">
        <v>3</v>
      </c>
      <c r="AZ46">
        <v>2</v>
      </c>
      <c r="BA46">
        <v>8146</v>
      </c>
      <c r="BB46">
        <v>2309</v>
      </c>
      <c r="BC46">
        <v>11</v>
      </c>
      <c r="BD46">
        <v>13</v>
      </c>
      <c r="BE46">
        <v>4</v>
      </c>
      <c r="BF46">
        <v>11</v>
      </c>
      <c r="BG46">
        <v>8</v>
      </c>
      <c r="BH46">
        <v>11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3</v>
      </c>
      <c r="BO46">
        <v>11149</v>
      </c>
      <c r="BP46">
        <v>7710</v>
      </c>
      <c r="BQ46">
        <v>6</v>
      </c>
      <c r="BR46">
        <v>11</v>
      </c>
      <c r="BS46">
        <v>2</v>
      </c>
      <c r="BT46">
        <v>11</v>
      </c>
      <c r="BU46">
        <v>5</v>
      </c>
      <c r="BV46">
        <v>11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3</v>
      </c>
      <c r="CC46">
        <v>3598</v>
      </c>
      <c r="CD46">
        <v>8845</v>
      </c>
      <c r="CE46">
        <v>6</v>
      </c>
      <c r="CF46">
        <v>11</v>
      </c>
      <c r="CG46">
        <v>6</v>
      </c>
      <c r="CH46">
        <v>11</v>
      </c>
      <c r="CI46">
        <v>7</v>
      </c>
      <c r="CJ46">
        <v>11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3</v>
      </c>
    </row>
    <row r="47" spans="1:94" ht="15">
      <c r="A47">
        <v>2042</v>
      </c>
      <c r="B47" s="50">
        <v>43757</v>
      </c>
      <c r="C47" s="51">
        <v>0.7083333333333334</v>
      </c>
      <c r="D47">
        <v>208</v>
      </c>
      <c r="E47">
        <v>209</v>
      </c>
      <c r="F47">
        <v>209</v>
      </c>
      <c r="G47">
        <v>208</v>
      </c>
      <c r="H47">
        <v>209</v>
      </c>
      <c r="I47">
        <v>5</v>
      </c>
      <c r="J47">
        <v>1</v>
      </c>
      <c r="K47">
        <v>6379</v>
      </c>
      <c r="L47">
        <v>8323</v>
      </c>
      <c r="M47">
        <v>8</v>
      </c>
      <c r="N47">
        <v>11</v>
      </c>
      <c r="O47">
        <v>11</v>
      </c>
      <c r="P47">
        <v>6</v>
      </c>
      <c r="Q47">
        <v>11</v>
      </c>
      <c r="R47">
        <v>7</v>
      </c>
      <c r="S47">
        <v>7</v>
      </c>
      <c r="T47">
        <v>11</v>
      </c>
      <c r="U47">
        <v>11</v>
      </c>
      <c r="V47">
        <v>9</v>
      </c>
      <c r="W47">
        <v>3</v>
      </c>
      <c r="X47">
        <v>2</v>
      </c>
      <c r="Y47">
        <v>4865</v>
      </c>
      <c r="Z47">
        <v>8492</v>
      </c>
      <c r="AA47">
        <v>11</v>
      </c>
      <c r="AB47">
        <v>6</v>
      </c>
      <c r="AC47">
        <v>17</v>
      </c>
      <c r="AD47">
        <v>19</v>
      </c>
      <c r="AE47">
        <v>12</v>
      </c>
      <c r="AF47">
        <v>14</v>
      </c>
      <c r="AG47">
        <v>8</v>
      </c>
      <c r="AH47">
        <v>11</v>
      </c>
      <c r="AI47">
        <v>0</v>
      </c>
      <c r="AJ47">
        <v>0</v>
      </c>
      <c r="AK47">
        <v>1</v>
      </c>
      <c r="AL47">
        <v>3</v>
      </c>
      <c r="AM47">
        <v>8137</v>
      </c>
      <c r="AN47">
        <v>8403</v>
      </c>
      <c r="AO47">
        <v>7</v>
      </c>
      <c r="AP47">
        <v>11</v>
      </c>
      <c r="AQ47">
        <v>15</v>
      </c>
      <c r="AR47">
        <v>13</v>
      </c>
      <c r="AS47">
        <v>11</v>
      </c>
      <c r="AT47">
        <v>6</v>
      </c>
      <c r="AU47">
        <v>11</v>
      </c>
      <c r="AV47">
        <v>8</v>
      </c>
      <c r="AW47">
        <v>0</v>
      </c>
      <c r="AX47">
        <v>0</v>
      </c>
      <c r="AY47">
        <v>3</v>
      </c>
      <c r="AZ47">
        <v>1</v>
      </c>
      <c r="BA47">
        <v>6379</v>
      </c>
      <c r="BB47">
        <v>8492</v>
      </c>
      <c r="BC47">
        <v>11</v>
      </c>
      <c r="BD47">
        <v>7</v>
      </c>
      <c r="BE47">
        <v>11</v>
      </c>
      <c r="BF47">
        <v>8</v>
      </c>
      <c r="BG47">
        <v>11</v>
      </c>
      <c r="BH47">
        <v>9</v>
      </c>
      <c r="BI47">
        <v>0</v>
      </c>
      <c r="BJ47">
        <v>0</v>
      </c>
      <c r="BK47">
        <v>0</v>
      </c>
      <c r="BL47">
        <v>0</v>
      </c>
      <c r="BM47">
        <v>3</v>
      </c>
      <c r="BN47">
        <v>0</v>
      </c>
      <c r="BO47">
        <v>8137</v>
      </c>
      <c r="BP47">
        <v>8323</v>
      </c>
      <c r="BQ47">
        <v>11</v>
      </c>
      <c r="BR47">
        <v>9</v>
      </c>
      <c r="BS47">
        <v>11</v>
      </c>
      <c r="BT47">
        <v>8</v>
      </c>
      <c r="BU47">
        <v>11</v>
      </c>
      <c r="BV47">
        <v>6</v>
      </c>
      <c r="BW47">
        <v>0</v>
      </c>
      <c r="BX47">
        <v>0</v>
      </c>
      <c r="BY47">
        <v>0</v>
      </c>
      <c r="BZ47">
        <v>0</v>
      </c>
      <c r="CA47">
        <v>3</v>
      </c>
      <c r="CB47">
        <v>0</v>
      </c>
      <c r="CC47">
        <v>4865</v>
      </c>
      <c r="CD47">
        <v>8403</v>
      </c>
      <c r="CE47">
        <v>11</v>
      </c>
      <c r="CF47">
        <v>5</v>
      </c>
      <c r="CG47">
        <v>11</v>
      </c>
      <c r="CH47">
        <v>6</v>
      </c>
      <c r="CI47">
        <v>5</v>
      </c>
      <c r="CJ47">
        <v>11</v>
      </c>
      <c r="CK47">
        <v>11</v>
      </c>
      <c r="CL47">
        <v>5</v>
      </c>
      <c r="CM47">
        <v>0</v>
      </c>
      <c r="CN47">
        <v>0</v>
      </c>
      <c r="CO47">
        <v>3</v>
      </c>
      <c r="CP47">
        <v>1</v>
      </c>
    </row>
    <row r="48" spans="1:94" ht="15">
      <c r="A48">
        <v>2043</v>
      </c>
      <c r="B48" s="50">
        <v>43757</v>
      </c>
      <c r="C48" s="51">
        <v>0.6875</v>
      </c>
      <c r="D48">
        <v>212</v>
      </c>
      <c r="E48">
        <v>206</v>
      </c>
      <c r="F48">
        <v>212</v>
      </c>
      <c r="G48">
        <v>206</v>
      </c>
      <c r="H48">
        <v>212</v>
      </c>
      <c r="I48">
        <v>5</v>
      </c>
      <c r="J48">
        <v>1</v>
      </c>
      <c r="K48">
        <v>12204</v>
      </c>
      <c r="L48">
        <v>395</v>
      </c>
      <c r="M48">
        <v>11</v>
      </c>
      <c r="N48">
        <v>5</v>
      </c>
      <c r="O48">
        <v>9</v>
      </c>
      <c r="P48">
        <v>11</v>
      </c>
      <c r="Q48">
        <v>9</v>
      </c>
      <c r="R48">
        <v>11</v>
      </c>
      <c r="S48">
        <v>11</v>
      </c>
      <c r="T48">
        <v>8</v>
      </c>
      <c r="U48">
        <v>10</v>
      </c>
      <c r="V48">
        <v>12</v>
      </c>
      <c r="W48">
        <v>2</v>
      </c>
      <c r="X48">
        <v>3</v>
      </c>
      <c r="Y48">
        <v>189</v>
      </c>
      <c r="Z48">
        <v>918</v>
      </c>
      <c r="AA48">
        <v>11</v>
      </c>
      <c r="AB48">
        <v>6</v>
      </c>
      <c r="AC48">
        <v>13</v>
      </c>
      <c r="AD48">
        <v>11</v>
      </c>
      <c r="AE48">
        <v>11</v>
      </c>
      <c r="AF48">
        <v>6</v>
      </c>
      <c r="AG48">
        <v>0</v>
      </c>
      <c r="AH48">
        <v>0</v>
      </c>
      <c r="AI48">
        <v>0</v>
      </c>
      <c r="AJ48">
        <v>0</v>
      </c>
      <c r="AK48">
        <v>3</v>
      </c>
      <c r="AL48">
        <v>0</v>
      </c>
      <c r="AM48">
        <v>5437</v>
      </c>
      <c r="AN48">
        <v>5759</v>
      </c>
      <c r="AO48">
        <v>11</v>
      </c>
      <c r="AP48">
        <v>4</v>
      </c>
      <c r="AQ48">
        <v>11</v>
      </c>
      <c r="AR48">
        <v>5</v>
      </c>
      <c r="AS48">
        <v>11</v>
      </c>
      <c r="AT48">
        <v>5</v>
      </c>
      <c r="AU48">
        <v>0</v>
      </c>
      <c r="AV48">
        <v>0</v>
      </c>
      <c r="AW48">
        <v>0</v>
      </c>
      <c r="AX48">
        <v>0</v>
      </c>
      <c r="AY48">
        <v>3</v>
      </c>
      <c r="AZ48">
        <v>0</v>
      </c>
      <c r="BA48">
        <v>12204</v>
      </c>
      <c r="BB48">
        <v>918</v>
      </c>
      <c r="BC48">
        <v>11</v>
      </c>
      <c r="BD48">
        <v>7</v>
      </c>
      <c r="BE48">
        <v>11</v>
      </c>
      <c r="BF48">
        <v>9</v>
      </c>
      <c r="BG48">
        <v>15</v>
      </c>
      <c r="BH48">
        <v>13</v>
      </c>
      <c r="BI48">
        <v>0</v>
      </c>
      <c r="BJ48">
        <v>0</v>
      </c>
      <c r="BK48">
        <v>0</v>
      </c>
      <c r="BL48">
        <v>0</v>
      </c>
      <c r="BM48">
        <v>3</v>
      </c>
      <c r="BN48">
        <v>0</v>
      </c>
      <c r="BO48">
        <v>5437</v>
      </c>
      <c r="BP48">
        <v>395</v>
      </c>
      <c r="BQ48">
        <v>11</v>
      </c>
      <c r="BR48">
        <v>8</v>
      </c>
      <c r="BS48">
        <v>16</v>
      </c>
      <c r="BT48">
        <v>14</v>
      </c>
      <c r="BU48">
        <v>12</v>
      </c>
      <c r="BV48">
        <v>10</v>
      </c>
      <c r="BW48">
        <v>0</v>
      </c>
      <c r="BX48">
        <v>0</v>
      </c>
      <c r="BY48">
        <v>0</v>
      </c>
      <c r="BZ48">
        <v>0</v>
      </c>
      <c r="CA48">
        <v>3</v>
      </c>
      <c r="CB48">
        <v>0</v>
      </c>
      <c r="CC48">
        <v>189</v>
      </c>
      <c r="CD48">
        <v>5759</v>
      </c>
      <c r="CE48">
        <v>11</v>
      </c>
      <c r="CF48">
        <v>1</v>
      </c>
      <c r="CG48">
        <v>11</v>
      </c>
      <c r="CH48">
        <v>3</v>
      </c>
      <c r="CI48">
        <v>11</v>
      </c>
      <c r="CJ48">
        <v>5</v>
      </c>
      <c r="CK48">
        <v>0</v>
      </c>
      <c r="CL48">
        <v>0</v>
      </c>
      <c r="CM48">
        <v>0</v>
      </c>
      <c r="CN48">
        <v>0</v>
      </c>
      <c r="CO48">
        <v>3</v>
      </c>
      <c r="CP48">
        <v>0</v>
      </c>
    </row>
    <row r="49" spans="1:94" ht="15">
      <c r="A49">
        <v>2044</v>
      </c>
      <c r="B49" s="50">
        <v>43757</v>
      </c>
      <c r="C49" s="51">
        <v>0.6666666666666666</v>
      </c>
      <c r="D49">
        <v>211</v>
      </c>
      <c r="E49">
        <v>207</v>
      </c>
      <c r="F49">
        <v>211</v>
      </c>
      <c r="G49">
        <v>207</v>
      </c>
      <c r="H49">
        <v>211</v>
      </c>
      <c r="I49">
        <v>6</v>
      </c>
      <c r="J49">
        <v>0</v>
      </c>
      <c r="K49">
        <v>7230</v>
      </c>
      <c r="L49">
        <v>5686</v>
      </c>
      <c r="M49">
        <v>11</v>
      </c>
      <c r="N49">
        <v>6</v>
      </c>
      <c r="O49">
        <v>8</v>
      </c>
      <c r="P49">
        <v>11</v>
      </c>
      <c r="Q49">
        <v>12</v>
      </c>
      <c r="R49">
        <v>10</v>
      </c>
      <c r="S49">
        <v>13</v>
      </c>
      <c r="T49">
        <v>11</v>
      </c>
      <c r="U49">
        <v>0</v>
      </c>
      <c r="V49">
        <v>0</v>
      </c>
      <c r="W49">
        <v>3</v>
      </c>
      <c r="X49">
        <v>1</v>
      </c>
      <c r="Y49">
        <v>8212</v>
      </c>
      <c r="Z49">
        <v>7751</v>
      </c>
      <c r="AA49">
        <v>12</v>
      </c>
      <c r="AB49">
        <v>10</v>
      </c>
      <c r="AC49">
        <v>11</v>
      </c>
      <c r="AD49">
        <v>8</v>
      </c>
      <c r="AE49">
        <v>11</v>
      </c>
      <c r="AF49">
        <v>5</v>
      </c>
      <c r="AG49">
        <v>0</v>
      </c>
      <c r="AH49">
        <v>0</v>
      </c>
      <c r="AI49">
        <v>0</v>
      </c>
      <c r="AJ49">
        <v>0</v>
      </c>
      <c r="AK49">
        <v>3</v>
      </c>
      <c r="AL49">
        <v>0</v>
      </c>
      <c r="AM49">
        <v>7300</v>
      </c>
      <c r="AN49">
        <v>615</v>
      </c>
      <c r="AO49">
        <v>11</v>
      </c>
      <c r="AP49">
        <v>5</v>
      </c>
      <c r="AQ49">
        <v>7</v>
      </c>
      <c r="AR49">
        <v>11</v>
      </c>
      <c r="AS49">
        <v>11</v>
      </c>
      <c r="AT49">
        <v>5</v>
      </c>
      <c r="AU49">
        <v>11</v>
      </c>
      <c r="AV49">
        <v>6</v>
      </c>
      <c r="AW49">
        <v>0</v>
      </c>
      <c r="AX49">
        <v>0</v>
      </c>
      <c r="AY49">
        <v>3</v>
      </c>
      <c r="AZ49">
        <v>1</v>
      </c>
      <c r="BA49">
        <v>7230</v>
      </c>
      <c r="BB49">
        <v>7751</v>
      </c>
      <c r="BC49">
        <v>11</v>
      </c>
      <c r="BD49">
        <v>5</v>
      </c>
      <c r="BE49">
        <v>11</v>
      </c>
      <c r="BF49">
        <v>7</v>
      </c>
      <c r="BG49">
        <v>11</v>
      </c>
      <c r="BH49">
        <v>5</v>
      </c>
      <c r="BI49">
        <v>0</v>
      </c>
      <c r="BJ49">
        <v>0</v>
      </c>
      <c r="BK49">
        <v>0</v>
      </c>
      <c r="BL49">
        <v>0</v>
      </c>
      <c r="BM49">
        <v>3</v>
      </c>
      <c r="BN49">
        <v>0</v>
      </c>
      <c r="BO49">
        <v>7300</v>
      </c>
      <c r="BP49">
        <v>5686</v>
      </c>
      <c r="BQ49">
        <v>11</v>
      </c>
      <c r="BR49">
        <v>8</v>
      </c>
      <c r="BS49">
        <v>11</v>
      </c>
      <c r="BT49">
        <v>4</v>
      </c>
      <c r="BU49">
        <v>4</v>
      </c>
      <c r="BV49">
        <v>11</v>
      </c>
      <c r="BW49">
        <v>11</v>
      </c>
      <c r="BX49">
        <v>4</v>
      </c>
      <c r="BY49">
        <v>0</v>
      </c>
      <c r="BZ49">
        <v>0</v>
      </c>
      <c r="CA49">
        <v>3</v>
      </c>
      <c r="CB49">
        <v>1</v>
      </c>
      <c r="CC49">
        <v>8212</v>
      </c>
      <c r="CD49">
        <v>615</v>
      </c>
      <c r="CE49">
        <v>11</v>
      </c>
      <c r="CF49">
        <v>0</v>
      </c>
      <c r="CG49">
        <v>11</v>
      </c>
      <c r="CH49">
        <v>0</v>
      </c>
      <c r="CI49">
        <v>11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3</v>
      </c>
      <c r="CP49">
        <v>0</v>
      </c>
    </row>
    <row r="50" spans="1:94" ht="15">
      <c r="A50">
        <v>2046</v>
      </c>
      <c r="B50" s="50">
        <v>43758</v>
      </c>
      <c r="C50" s="51">
        <v>0.4583333333333333</v>
      </c>
      <c r="D50">
        <v>203</v>
      </c>
      <c r="E50">
        <v>204</v>
      </c>
      <c r="F50">
        <v>203</v>
      </c>
      <c r="G50">
        <v>204</v>
      </c>
      <c r="H50">
        <v>204</v>
      </c>
      <c r="I50">
        <v>1</v>
      </c>
      <c r="J50">
        <v>5</v>
      </c>
      <c r="K50">
        <v>11181</v>
      </c>
      <c r="L50">
        <v>12097</v>
      </c>
      <c r="M50">
        <v>7</v>
      </c>
      <c r="N50">
        <v>11</v>
      </c>
      <c r="O50">
        <v>4</v>
      </c>
      <c r="P50">
        <v>11</v>
      </c>
      <c r="Q50">
        <v>8</v>
      </c>
      <c r="R50">
        <v>11</v>
      </c>
      <c r="S50">
        <v>0</v>
      </c>
      <c r="T50">
        <v>0</v>
      </c>
      <c r="U50">
        <v>0</v>
      </c>
      <c r="V50">
        <v>0</v>
      </c>
      <c r="W50">
        <v>0</v>
      </c>
      <c r="X50">
        <v>3</v>
      </c>
      <c r="Y50">
        <v>6923</v>
      </c>
      <c r="Z50">
        <v>618</v>
      </c>
      <c r="AA50">
        <v>12</v>
      </c>
      <c r="AB50">
        <v>10</v>
      </c>
      <c r="AC50">
        <v>5</v>
      </c>
      <c r="AD50">
        <v>11</v>
      </c>
      <c r="AE50">
        <v>7</v>
      </c>
      <c r="AF50">
        <v>11</v>
      </c>
      <c r="AG50">
        <v>12</v>
      </c>
      <c r="AH50">
        <v>10</v>
      </c>
      <c r="AI50">
        <v>7</v>
      </c>
      <c r="AJ50">
        <v>11</v>
      </c>
      <c r="AK50">
        <v>2</v>
      </c>
      <c r="AL50">
        <v>3</v>
      </c>
      <c r="AM50">
        <v>10041</v>
      </c>
      <c r="AN50">
        <v>319</v>
      </c>
      <c r="AO50">
        <v>14</v>
      </c>
      <c r="AP50">
        <v>12</v>
      </c>
      <c r="AQ50">
        <v>9</v>
      </c>
      <c r="AR50">
        <v>11</v>
      </c>
      <c r="AS50">
        <v>7</v>
      </c>
      <c r="AT50">
        <v>11</v>
      </c>
      <c r="AU50">
        <v>11</v>
      </c>
      <c r="AV50">
        <v>8</v>
      </c>
      <c r="AW50">
        <v>9</v>
      </c>
      <c r="AX50">
        <v>11</v>
      </c>
      <c r="AY50">
        <v>2</v>
      </c>
      <c r="AZ50">
        <v>3</v>
      </c>
      <c r="BA50">
        <v>11181</v>
      </c>
      <c r="BB50">
        <v>618</v>
      </c>
      <c r="BC50">
        <v>13</v>
      </c>
      <c r="BD50">
        <v>11</v>
      </c>
      <c r="BE50">
        <v>12</v>
      </c>
      <c r="BF50">
        <v>10</v>
      </c>
      <c r="BG50">
        <v>9</v>
      </c>
      <c r="BH50">
        <v>11</v>
      </c>
      <c r="BI50">
        <v>11</v>
      </c>
      <c r="BJ50">
        <v>8</v>
      </c>
      <c r="BK50">
        <v>0</v>
      </c>
      <c r="BL50">
        <v>0</v>
      </c>
      <c r="BM50">
        <v>3</v>
      </c>
      <c r="BN50">
        <v>1</v>
      </c>
      <c r="BO50">
        <v>10041</v>
      </c>
      <c r="BP50">
        <v>12097</v>
      </c>
      <c r="BQ50">
        <v>11</v>
      </c>
      <c r="BR50">
        <v>9</v>
      </c>
      <c r="BS50">
        <v>8</v>
      </c>
      <c r="BT50">
        <v>11</v>
      </c>
      <c r="BU50">
        <v>1</v>
      </c>
      <c r="BV50">
        <v>11</v>
      </c>
      <c r="BW50">
        <v>8</v>
      </c>
      <c r="BX50">
        <v>11</v>
      </c>
      <c r="BY50">
        <v>0</v>
      </c>
      <c r="BZ50">
        <v>0</v>
      </c>
      <c r="CA50">
        <v>1</v>
      </c>
      <c r="CB50">
        <v>3</v>
      </c>
      <c r="CC50">
        <v>6923</v>
      </c>
      <c r="CD50">
        <v>319</v>
      </c>
      <c r="CE50">
        <v>6</v>
      </c>
      <c r="CF50">
        <v>11</v>
      </c>
      <c r="CG50">
        <v>3</v>
      </c>
      <c r="CH50">
        <v>11</v>
      </c>
      <c r="CI50">
        <v>11</v>
      </c>
      <c r="CJ50">
        <v>6</v>
      </c>
      <c r="CK50">
        <v>7</v>
      </c>
      <c r="CL50">
        <v>11</v>
      </c>
      <c r="CM50">
        <v>0</v>
      </c>
      <c r="CN50">
        <v>0</v>
      </c>
      <c r="CO50">
        <v>1</v>
      </c>
      <c r="CP50">
        <v>3</v>
      </c>
    </row>
    <row r="51" spans="1:94" ht="15">
      <c r="A51">
        <v>2155</v>
      </c>
      <c r="B51" s="50">
        <v>43757</v>
      </c>
      <c r="C51" s="51">
        <v>0.7083333333333334</v>
      </c>
      <c r="D51">
        <v>205</v>
      </c>
      <c r="E51">
        <v>202</v>
      </c>
      <c r="F51">
        <v>205</v>
      </c>
      <c r="G51">
        <v>202</v>
      </c>
      <c r="H51">
        <v>202</v>
      </c>
      <c r="I51">
        <v>1</v>
      </c>
      <c r="J51">
        <v>5</v>
      </c>
      <c r="K51">
        <v>11146</v>
      </c>
      <c r="L51">
        <v>6464</v>
      </c>
      <c r="M51">
        <v>12</v>
      </c>
      <c r="N51">
        <v>14</v>
      </c>
      <c r="O51">
        <v>9</v>
      </c>
      <c r="P51">
        <v>11</v>
      </c>
      <c r="Q51">
        <v>9</v>
      </c>
      <c r="R51">
        <v>11</v>
      </c>
      <c r="S51">
        <v>0</v>
      </c>
      <c r="T51">
        <v>0</v>
      </c>
      <c r="U51">
        <v>0</v>
      </c>
      <c r="V51">
        <v>0</v>
      </c>
      <c r="W51">
        <v>0</v>
      </c>
      <c r="X51">
        <v>3</v>
      </c>
      <c r="Y51">
        <v>257</v>
      </c>
      <c r="Z51">
        <v>6879</v>
      </c>
      <c r="AA51">
        <v>13</v>
      </c>
      <c r="AB51">
        <v>15</v>
      </c>
      <c r="AC51">
        <v>8</v>
      </c>
      <c r="AD51">
        <v>11</v>
      </c>
      <c r="AE51">
        <v>8</v>
      </c>
      <c r="AF51">
        <v>11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3</v>
      </c>
      <c r="AM51">
        <v>4035</v>
      </c>
      <c r="AN51">
        <v>6466</v>
      </c>
      <c r="AO51">
        <v>6</v>
      </c>
      <c r="AP51">
        <v>11</v>
      </c>
      <c r="AQ51">
        <v>11</v>
      </c>
      <c r="AR51">
        <v>5</v>
      </c>
      <c r="AS51">
        <v>9</v>
      </c>
      <c r="AT51">
        <v>11</v>
      </c>
      <c r="AU51">
        <v>13</v>
      </c>
      <c r="AV51">
        <v>15</v>
      </c>
      <c r="AW51">
        <v>0</v>
      </c>
      <c r="AX51">
        <v>0</v>
      </c>
      <c r="AY51">
        <v>1</v>
      </c>
      <c r="AZ51">
        <v>3</v>
      </c>
      <c r="BA51">
        <v>11146</v>
      </c>
      <c r="BB51">
        <v>6879</v>
      </c>
      <c r="BC51">
        <v>8</v>
      </c>
      <c r="BD51">
        <v>11</v>
      </c>
      <c r="BE51">
        <v>9</v>
      </c>
      <c r="BF51">
        <v>11</v>
      </c>
      <c r="BG51">
        <v>12</v>
      </c>
      <c r="BH51">
        <v>10</v>
      </c>
      <c r="BI51">
        <v>11</v>
      </c>
      <c r="BJ51">
        <v>9</v>
      </c>
      <c r="BK51">
        <v>11</v>
      </c>
      <c r="BL51">
        <v>6</v>
      </c>
      <c r="BM51">
        <v>3</v>
      </c>
      <c r="BN51">
        <v>2</v>
      </c>
      <c r="BO51">
        <v>4035</v>
      </c>
      <c r="BP51">
        <v>6464</v>
      </c>
      <c r="BQ51">
        <v>9</v>
      </c>
      <c r="BR51">
        <v>11</v>
      </c>
      <c r="BS51">
        <v>11</v>
      </c>
      <c r="BT51">
        <v>8</v>
      </c>
      <c r="BU51">
        <v>11</v>
      </c>
      <c r="BV51">
        <v>8</v>
      </c>
      <c r="BW51">
        <v>12</v>
      </c>
      <c r="BX51">
        <v>14</v>
      </c>
      <c r="BY51">
        <v>9</v>
      </c>
      <c r="BZ51">
        <v>11</v>
      </c>
      <c r="CA51">
        <v>2</v>
      </c>
      <c r="CB51">
        <v>3</v>
      </c>
      <c r="CC51">
        <v>257</v>
      </c>
      <c r="CD51">
        <v>6466</v>
      </c>
      <c r="CE51">
        <v>12</v>
      </c>
      <c r="CF51">
        <v>10</v>
      </c>
      <c r="CG51">
        <v>13</v>
      </c>
      <c r="CH51">
        <v>11</v>
      </c>
      <c r="CI51">
        <v>11</v>
      </c>
      <c r="CJ51">
        <v>13</v>
      </c>
      <c r="CK51">
        <v>7</v>
      </c>
      <c r="CL51">
        <v>11</v>
      </c>
      <c r="CM51">
        <v>6</v>
      </c>
      <c r="CN51">
        <v>11</v>
      </c>
      <c r="CO51">
        <v>2</v>
      </c>
      <c r="CP51">
        <v>3</v>
      </c>
    </row>
    <row r="52" spans="1:110" ht="15">
      <c r="A52">
        <v>3011</v>
      </c>
      <c r="B52" s="50">
        <v>43737</v>
      </c>
      <c r="C52" s="51">
        <v>0.4583333333333333</v>
      </c>
      <c r="D52">
        <v>303</v>
      </c>
      <c r="E52">
        <v>301</v>
      </c>
      <c r="F52">
        <v>301</v>
      </c>
      <c r="G52">
        <v>303</v>
      </c>
      <c r="H52">
        <v>303</v>
      </c>
      <c r="I52">
        <v>3</v>
      </c>
      <c r="J52">
        <v>4</v>
      </c>
      <c r="K52">
        <v>6017</v>
      </c>
      <c r="L52">
        <v>842</v>
      </c>
      <c r="M52">
        <v>7</v>
      </c>
      <c r="N52">
        <v>11</v>
      </c>
      <c r="O52">
        <v>11</v>
      </c>
      <c r="P52">
        <v>8</v>
      </c>
      <c r="Q52">
        <v>11</v>
      </c>
      <c r="R52">
        <v>8</v>
      </c>
      <c r="S52">
        <v>12</v>
      </c>
      <c r="T52">
        <v>14</v>
      </c>
      <c r="U52">
        <v>9</v>
      </c>
      <c r="V52">
        <v>11</v>
      </c>
      <c r="W52">
        <v>2</v>
      </c>
      <c r="X52">
        <v>3</v>
      </c>
      <c r="Y52">
        <v>8843</v>
      </c>
      <c r="Z52">
        <v>744</v>
      </c>
      <c r="AA52">
        <v>6</v>
      </c>
      <c r="AB52">
        <v>11</v>
      </c>
      <c r="AC52">
        <v>11</v>
      </c>
      <c r="AD52">
        <v>8</v>
      </c>
      <c r="AE52">
        <v>12</v>
      </c>
      <c r="AF52">
        <v>14</v>
      </c>
      <c r="AG52">
        <v>11</v>
      </c>
      <c r="AH52">
        <v>6</v>
      </c>
      <c r="AI52">
        <v>11</v>
      </c>
      <c r="AJ52">
        <v>5</v>
      </c>
      <c r="AK52">
        <v>3</v>
      </c>
      <c r="AL52">
        <v>2</v>
      </c>
      <c r="AM52">
        <v>8426</v>
      </c>
      <c r="AN52">
        <v>732</v>
      </c>
      <c r="AO52">
        <v>11</v>
      </c>
      <c r="AP52">
        <v>9</v>
      </c>
      <c r="AQ52">
        <v>6</v>
      </c>
      <c r="AR52">
        <v>11</v>
      </c>
      <c r="AS52">
        <v>4</v>
      </c>
      <c r="AT52">
        <v>11</v>
      </c>
      <c r="AU52">
        <v>9</v>
      </c>
      <c r="AV52">
        <v>11</v>
      </c>
      <c r="AW52">
        <v>0</v>
      </c>
      <c r="AX52">
        <v>0</v>
      </c>
      <c r="AY52">
        <v>1</v>
      </c>
      <c r="AZ52">
        <v>3</v>
      </c>
      <c r="BA52">
        <v>6017</v>
      </c>
      <c r="BB52">
        <v>744</v>
      </c>
      <c r="BC52">
        <v>11</v>
      </c>
      <c r="BD52">
        <v>5</v>
      </c>
      <c r="BE52">
        <v>11</v>
      </c>
      <c r="BF52">
        <v>8</v>
      </c>
      <c r="BG52">
        <v>6</v>
      </c>
      <c r="BH52">
        <v>11</v>
      </c>
      <c r="BI52">
        <v>11</v>
      </c>
      <c r="BJ52">
        <v>13</v>
      </c>
      <c r="BK52">
        <v>11</v>
      </c>
      <c r="BL52">
        <v>3</v>
      </c>
      <c r="BM52">
        <v>3</v>
      </c>
      <c r="BN52">
        <v>2</v>
      </c>
      <c r="BO52">
        <v>8426</v>
      </c>
      <c r="BP52">
        <v>842</v>
      </c>
      <c r="BQ52">
        <v>3</v>
      </c>
      <c r="BR52">
        <v>11</v>
      </c>
      <c r="BS52">
        <v>9</v>
      </c>
      <c r="BT52">
        <v>11</v>
      </c>
      <c r="BU52">
        <v>6</v>
      </c>
      <c r="BV52">
        <v>11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3</v>
      </c>
      <c r="CC52">
        <v>8843</v>
      </c>
      <c r="CD52">
        <v>732</v>
      </c>
      <c r="CE52">
        <v>12</v>
      </c>
      <c r="CF52">
        <v>10</v>
      </c>
      <c r="CG52">
        <v>11</v>
      </c>
      <c r="CH52">
        <v>9</v>
      </c>
      <c r="CI52">
        <v>11</v>
      </c>
      <c r="CJ52">
        <v>9</v>
      </c>
      <c r="CK52">
        <v>0</v>
      </c>
      <c r="CL52">
        <v>0</v>
      </c>
      <c r="CM52">
        <v>0</v>
      </c>
      <c r="CN52">
        <v>0</v>
      </c>
      <c r="CO52">
        <v>3</v>
      </c>
      <c r="CP52">
        <v>0</v>
      </c>
      <c r="CQ52">
        <v>6017</v>
      </c>
      <c r="CR52">
        <v>8843</v>
      </c>
      <c r="CS52">
        <v>842</v>
      </c>
      <c r="CT52">
        <v>732</v>
      </c>
      <c r="CU52">
        <v>10</v>
      </c>
      <c r="CV52">
        <v>12</v>
      </c>
      <c r="CW52">
        <v>11</v>
      </c>
      <c r="CX52">
        <v>8</v>
      </c>
      <c r="CY52">
        <v>5</v>
      </c>
      <c r="CZ52">
        <v>11</v>
      </c>
      <c r="DA52">
        <v>12</v>
      </c>
      <c r="DB52">
        <v>10</v>
      </c>
      <c r="DC52">
        <v>2</v>
      </c>
      <c r="DD52">
        <v>11</v>
      </c>
      <c r="DE52">
        <v>2</v>
      </c>
      <c r="DF52">
        <v>3</v>
      </c>
    </row>
    <row r="53" spans="1:110" ht="15">
      <c r="A53">
        <v>3012</v>
      </c>
      <c r="B53" s="50">
        <v>43736</v>
      </c>
      <c r="C53" s="51">
        <v>0.7083333333333334</v>
      </c>
      <c r="D53">
        <v>305</v>
      </c>
      <c r="E53">
        <v>304</v>
      </c>
      <c r="F53">
        <v>305</v>
      </c>
      <c r="G53">
        <v>304</v>
      </c>
      <c r="H53">
        <v>304</v>
      </c>
      <c r="I53">
        <v>3</v>
      </c>
      <c r="J53">
        <v>4</v>
      </c>
      <c r="K53">
        <v>2524</v>
      </c>
      <c r="L53">
        <v>654</v>
      </c>
      <c r="M53">
        <v>11</v>
      </c>
      <c r="N53">
        <v>5</v>
      </c>
      <c r="O53">
        <v>8</v>
      </c>
      <c r="P53">
        <v>11</v>
      </c>
      <c r="Q53">
        <v>13</v>
      </c>
      <c r="R53">
        <v>11</v>
      </c>
      <c r="S53">
        <v>11</v>
      </c>
      <c r="T53">
        <v>7</v>
      </c>
      <c r="U53">
        <v>0</v>
      </c>
      <c r="V53">
        <v>0</v>
      </c>
      <c r="W53">
        <v>3</v>
      </c>
      <c r="X53">
        <v>1</v>
      </c>
      <c r="Y53">
        <v>3095</v>
      </c>
      <c r="Z53">
        <v>546</v>
      </c>
      <c r="AA53">
        <v>11</v>
      </c>
      <c r="AB53">
        <v>13</v>
      </c>
      <c r="AC53">
        <v>6</v>
      </c>
      <c r="AD53">
        <v>11</v>
      </c>
      <c r="AE53">
        <v>5</v>
      </c>
      <c r="AF53">
        <v>11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3</v>
      </c>
      <c r="AM53">
        <v>1014</v>
      </c>
      <c r="AN53">
        <v>5144</v>
      </c>
      <c r="AO53">
        <v>11</v>
      </c>
      <c r="AP53">
        <v>5</v>
      </c>
      <c r="AQ53">
        <v>11</v>
      </c>
      <c r="AR53">
        <v>9</v>
      </c>
      <c r="AS53">
        <v>13</v>
      </c>
      <c r="AT53">
        <v>11</v>
      </c>
      <c r="AU53">
        <v>0</v>
      </c>
      <c r="AV53">
        <v>0</v>
      </c>
      <c r="AW53">
        <v>0</v>
      </c>
      <c r="AX53">
        <v>0</v>
      </c>
      <c r="AY53">
        <v>3</v>
      </c>
      <c r="AZ53">
        <v>0</v>
      </c>
      <c r="BA53">
        <v>2524</v>
      </c>
      <c r="BB53">
        <v>546</v>
      </c>
      <c r="BC53">
        <v>8</v>
      </c>
      <c r="BD53">
        <v>11</v>
      </c>
      <c r="BE53">
        <v>8</v>
      </c>
      <c r="BF53">
        <v>11</v>
      </c>
      <c r="BG53">
        <v>6</v>
      </c>
      <c r="BH53">
        <v>11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3</v>
      </c>
      <c r="BO53">
        <v>1014</v>
      </c>
      <c r="BP53">
        <v>654</v>
      </c>
      <c r="BQ53">
        <v>10</v>
      </c>
      <c r="BR53">
        <v>12</v>
      </c>
      <c r="BS53">
        <v>11</v>
      </c>
      <c r="BT53">
        <v>7</v>
      </c>
      <c r="BU53">
        <v>11</v>
      </c>
      <c r="BV53">
        <v>7</v>
      </c>
      <c r="BW53">
        <v>7</v>
      </c>
      <c r="BX53">
        <v>11</v>
      </c>
      <c r="BY53">
        <v>8</v>
      </c>
      <c r="BZ53">
        <v>11</v>
      </c>
      <c r="CA53">
        <v>2</v>
      </c>
      <c r="CB53">
        <v>3</v>
      </c>
      <c r="CC53">
        <v>3095</v>
      </c>
      <c r="CD53">
        <v>5144</v>
      </c>
      <c r="CE53">
        <v>6</v>
      </c>
      <c r="CF53">
        <v>11</v>
      </c>
      <c r="CG53">
        <v>11</v>
      </c>
      <c r="CH53">
        <v>3</v>
      </c>
      <c r="CI53">
        <v>11</v>
      </c>
      <c r="CJ53">
        <v>4</v>
      </c>
      <c r="CK53">
        <v>11</v>
      </c>
      <c r="CL53">
        <v>8</v>
      </c>
      <c r="CM53">
        <v>0</v>
      </c>
      <c r="CN53">
        <v>0</v>
      </c>
      <c r="CO53">
        <v>3</v>
      </c>
      <c r="CP53">
        <v>1</v>
      </c>
      <c r="CQ53">
        <v>2524</v>
      </c>
      <c r="CR53">
        <v>1014</v>
      </c>
      <c r="CS53">
        <v>546</v>
      </c>
      <c r="CT53">
        <v>654</v>
      </c>
      <c r="CU53">
        <v>14</v>
      </c>
      <c r="CV53">
        <v>16</v>
      </c>
      <c r="CW53">
        <v>7</v>
      </c>
      <c r="CX53">
        <v>11</v>
      </c>
      <c r="CY53">
        <v>7</v>
      </c>
      <c r="CZ53">
        <v>11</v>
      </c>
      <c r="DE53">
        <v>0</v>
      </c>
      <c r="DF53">
        <v>3</v>
      </c>
    </row>
    <row r="54" spans="1:110" ht="15">
      <c r="A54">
        <v>3013</v>
      </c>
      <c r="B54" s="50">
        <v>43737</v>
      </c>
      <c r="C54" s="51">
        <v>0.4583333333333333</v>
      </c>
      <c r="D54">
        <v>306</v>
      </c>
      <c r="E54">
        <v>312</v>
      </c>
      <c r="F54">
        <v>306</v>
      </c>
      <c r="G54">
        <v>312</v>
      </c>
      <c r="H54">
        <v>306</v>
      </c>
      <c r="I54">
        <v>4</v>
      </c>
      <c r="J54">
        <v>3</v>
      </c>
      <c r="K54">
        <v>982</v>
      </c>
      <c r="L54">
        <v>6826</v>
      </c>
      <c r="M54">
        <v>11</v>
      </c>
      <c r="N54">
        <v>6</v>
      </c>
      <c r="O54">
        <v>11</v>
      </c>
      <c r="P54">
        <v>6</v>
      </c>
      <c r="Q54">
        <v>11</v>
      </c>
      <c r="R54">
        <v>5</v>
      </c>
      <c r="S54">
        <v>0</v>
      </c>
      <c r="T54">
        <v>0</v>
      </c>
      <c r="U54">
        <v>0</v>
      </c>
      <c r="V54">
        <v>0</v>
      </c>
      <c r="W54">
        <v>3</v>
      </c>
      <c r="X54">
        <v>0</v>
      </c>
      <c r="Y54">
        <v>1130</v>
      </c>
      <c r="Z54">
        <v>536</v>
      </c>
      <c r="AA54">
        <v>15</v>
      </c>
      <c r="AB54">
        <v>17</v>
      </c>
      <c r="AC54">
        <v>10</v>
      </c>
      <c r="AD54">
        <v>12</v>
      </c>
      <c r="AE54">
        <v>8</v>
      </c>
      <c r="AF54">
        <v>11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3</v>
      </c>
      <c r="AM54">
        <v>12109</v>
      </c>
      <c r="AN54">
        <v>9209</v>
      </c>
      <c r="AO54">
        <v>12</v>
      </c>
      <c r="AP54">
        <v>10</v>
      </c>
      <c r="AQ54">
        <v>11</v>
      </c>
      <c r="AR54">
        <v>7</v>
      </c>
      <c r="AS54">
        <v>8</v>
      </c>
      <c r="AT54">
        <v>11</v>
      </c>
      <c r="AU54">
        <v>7</v>
      </c>
      <c r="AV54">
        <v>11</v>
      </c>
      <c r="AW54">
        <v>11</v>
      </c>
      <c r="AX54">
        <v>7</v>
      </c>
      <c r="AY54">
        <v>3</v>
      </c>
      <c r="AZ54">
        <v>2</v>
      </c>
      <c r="BA54">
        <v>982</v>
      </c>
      <c r="BB54">
        <v>536</v>
      </c>
      <c r="BC54">
        <v>7</v>
      </c>
      <c r="BD54">
        <v>11</v>
      </c>
      <c r="BE54">
        <v>11</v>
      </c>
      <c r="BF54">
        <v>7</v>
      </c>
      <c r="BG54">
        <v>11</v>
      </c>
      <c r="BH54">
        <v>5</v>
      </c>
      <c r="BI54">
        <v>14</v>
      </c>
      <c r="BJ54">
        <v>12</v>
      </c>
      <c r="BK54">
        <v>0</v>
      </c>
      <c r="BL54">
        <v>0</v>
      </c>
      <c r="BM54">
        <v>3</v>
      </c>
      <c r="BN54">
        <v>1</v>
      </c>
      <c r="BO54">
        <v>12109</v>
      </c>
      <c r="BP54">
        <v>6826</v>
      </c>
      <c r="BQ54">
        <v>10</v>
      </c>
      <c r="BR54">
        <v>12</v>
      </c>
      <c r="BS54">
        <v>7</v>
      </c>
      <c r="BT54">
        <v>11</v>
      </c>
      <c r="BU54">
        <v>14</v>
      </c>
      <c r="BV54">
        <v>12</v>
      </c>
      <c r="BW54">
        <v>11</v>
      </c>
      <c r="BX54">
        <v>8</v>
      </c>
      <c r="BY54">
        <v>9</v>
      </c>
      <c r="BZ54">
        <v>11</v>
      </c>
      <c r="CA54">
        <v>2</v>
      </c>
      <c r="CB54">
        <v>3</v>
      </c>
      <c r="CC54">
        <v>1130</v>
      </c>
      <c r="CD54">
        <v>9209</v>
      </c>
      <c r="CE54">
        <v>8</v>
      </c>
      <c r="CF54">
        <v>11</v>
      </c>
      <c r="CG54">
        <v>5</v>
      </c>
      <c r="CH54">
        <v>11</v>
      </c>
      <c r="CI54">
        <v>6</v>
      </c>
      <c r="CJ54">
        <v>11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3</v>
      </c>
      <c r="CQ54">
        <v>982</v>
      </c>
      <c r="CR54">
        <v>12109</v>
      </c>
      <c r="CS54">
        <v>536</v>
      </c>
      <c r="CT54">
        <v>9209</v>
      </c>
      <c r="CU54">
        <v>11</v>
      </c>
      <c r="CV54">
        <v>7</v>
      </c>
      <c r="CW54">
        <v>8</v>
      </c>
      <c r="CX54">
        <v>11</v>
      </c>
      <c r="CY54">
        <v>11</v>
      </c>
      <c r="CZ54">
        <v>5</v>
      </c>
      <c r="DA54">
        <v>6</v>
      </c>
      <c r="DB54">
        <v>11</v>
      </c>
      <c r="DC54">
        <v>11</v>
      </c>
      <c r="DD54">
        <v>6</v>
      </c>
      <c r="DE54">
        <v>3</v>
      </c>
      <c r="DF54">
        <v>2</v>
      </c>
    </row>
    <row r="55" spans="1:94" ht="15">
      <c r="A55">
        <v>3014</v>
      </c>
      <c r="B55" s="50">
        <v>43737</v>
      </c>
      <c r="C55" s="51">
        <v>0.4166666666666667</v>
      </c>
      <c r="D55">
        <v>308</v>
      </c>
      <c r="E55">
        <v>311</v>
      </c>
      <c r="F55">
        <v>308</v>
      </c>
      <c r="G55">
        <v>311</v>
      </c>
      <c r="H55">
        <v>308</v>
      </c>
      <c r="I55">
        <v>4</v>
      </c>
      <c r="J55">
        <v>2</v>
      </c>
      <c r="K55">
        <v>986</v>
      </c>
      <c r="L55">
        <v>4024</v>
      </c>
      <c r="M55">
        <v>6</v>
      </c>
      <c r="N55">
        <v>11</v>
      </c>
      <c r="O55">
        <v>11</v>
      </c>
      <c r="P55">
        <v>3</v>
      </c>
      <c r="Q55">
        <v>11</v>
      </c>
      <c r="R55">
        <v>3</v>
      </c>
      <c r="S55">
        <v>5</v>
      </c>
      <c r="T55">
        <v>11</v>
      </c>
      <c r="U55">
        <v>11</v>
      </c>
      <c r="V55">
        <v>9</v>
      </c>
      <c r="W55">
        <v>3</v>
      </c>
      <c r="X55">
        <v>2</v>
      </c>
      <c r="Y55">
        <v>975</v>
      </c>
      <c r="Z55">
        <v>6909</v>
      </c>
      <c r="AA55">
        <v>11</v>
      </c>
      <c r="AB55">
        <v>8</v>
      </c>
      <c r="AC55">
        <v>11</v>
      </c>
      <c r="AD55">
        <v>5</v>
      </c>
      <c r="AE55">
        <v>6</v>
      </c>
      <c r="AF55">
        <v>11</v>
      </c>
      <c r="AG55">
        <v>11</v>
      </c>
      <c r="AH55">
        <v>5</v>
      </c>
      <c r="AI55">
        <v>0</v>
      </c>
      <c r="AJ55">
        <v>0</v>
      </c>
      <c r="AK55">
        <v>3</v>
      </c>
      <c r="AL55">
        <v>1</v>
      </c>
      <c r="AM55">
        <v>1067</v>
      </c>
      <c r="AN55">
        <v>5283</v>
      </c>
      <c r="AO55">
        <v>10</v>
      </c>
      <c r="AP55">
        <v>12</v>
      </c>
      <c r="AQ55">
        <v>11</v>
      </c>
      <c r="AR55">
        <v>5</v>
      </c>
      <c r="AS55">
        <v>13</v>
      </c>
      <c r="AT55">
        <v>11</v>
      </c>
      <c r="AU55">
        <v>11</v>
      </c>
      <c r="AV55">
        <v>6</v>
      </c>
      <c r="AW55">
        <v>0</v>
      </c>
      <c r="AX55">
        <v>0</v>
      </c>
      <c r="AY55">
        <v>3</v>
      </c>
      <c r="AZ55">
        <v>1</v>
      </c>
      <c r="BA55">
        <v>986</v>
      </c>
      <c r="BB55">
        <v>6909</v>
      </c>
      <c r="BC55">
        <v>11</v>
      </c>
      <c r="BD55">
        <v>9</v>
      </c>
      <c r="BE55">
        <v>9</v>
      </c>
      <c r="BF55">
        <v>11</v>
      </c>
      <c r="BG55">
        <v>12</v>
      </c>
      <c r="BH55">
        <v>10</v>
      </c>
      <c r="BI55">
        <v>11</v>
      </c>
      <c r="BJ55">
        <v>5</v>
      </c>
      <c r="BK55">
        <v>0</v>
      </c>
      <c r="BL55">
        <v>0</v>
      </c>
      <c r="BM55">
        <v>3</v>
      </c>
      <c r="BN55">
        <v>1</v>
      </c>
      <c r="BO55">
        <v>1067</v>
      </c>
      <c r="BP55">
        <v>4024</v>
      </c>
      <c r="BQ55">
        <v>11</v>
      </c>
      <c r="BR55">
        <v>7</v>
      </c>
      <c r="BS55">
        <v>9</v>
      </c>
      <c r="BT55">
        <v>11</v>
      </c>
      <c r="BU55">
        <v>7</v>
      </c>
      <c r="BV55">
        <v>11</v>
      </c>
      <c r="BW55">
        <v>10</v>
      </c>
      <c r="BX55">
        <v>12</v>
      </c>
      <c r="BY55">
        <v>0</v>
      </c>
      <c r="BZ55">
        <v>0</v>
      </c>
      <c r="CA55">
        <v>1</v>
      </c>
      <c r="CB55">
        <v>3</v>
      </c>
      <c r="CC55">
        <v>975</v>
      </c>
      <c r="CD55">
        <v>5283</v>
      </c>
      <c r="CE55">
        <v>6</v>
      </c>
      <c r="CF55">
        <v>11</v>
      </c>
      <c r="CG55">
        <v>7</v>
      </c>
      <c r="CH55">
        <v>11</v>
      </c>
      <c r="CI55">
        <v>11</v>
      </c>
      <c r="CJ55">
        <v>7</v>
      </c>
      <c r="CK55">
        <v>5</v>
      </c>
      <c r="CL55">
        <v>11</v>
      </c>
      <c r="CM55">
        <v>0</v>
      </c>
      <c r="CN55">
        <v>0</v>
      </c>
      <c r="CO55">
        <v>1</v>
      </c>
      <c r="CP55">
        <v>3</v>
      </c>
    </row>
    <row r="56" spans="1:110" ht="15">
      <c r="A56">
        <v>3015</v>
      </c>
      <c r="B56" s="50">
        <v>43736</v>
      </c>
      <c r="C56" s="51">
        <v>0.7083333333333334</v>
      </c>
      <c r="D56">
        <v>307</v>
      </c>
      <c r="E56">
        <v>310</v>
      </c>
      <c r="F56">
        <v>307</v>
      </c>
      <c r="G56">
        <v>310</v>
      </c>
      <c r="H56">
        <v>307</v>
      </c>
      <c r="I56">
        <v>4</v>
      </c>
      <c r="J56">
        <v>3</v>
      </c>
      <c r="K56">
        <v>4038</v>
      </c>
      <c r="L56">
        <v>1152</v>
      </c>
      <c r="M56">
        <v>8</v>
      </c>
      <c r="N56">
        <v>11</v>
      </c>
      <c r="O56">
        <v>10</v>
      </c>
      <c r="P56">
        <v>12</v>
      </c>
      <c r="Q56">
        <v>8</v>
      </c>
      <c r="R56">
        <v>11</v>
      </c>
      <c r="S56">
        <v>0</v>
      </c>
      <c r="T56">
        <v>0</v>
      </c>
      <c r="U56">
        <v>0</v>
      </c>
      <c r="V56">
        <v>0</v>
      </c>
      <c r="W56">
        <v>0</v>
      </c>
      <c r="X56">
        <v>3</v>
      </c>
      <c r="Y56">
        <v>1529</v>
      </c>
      <c r="Z56">
        <v>7026</v>
      </c>
      <c r="AA56">
        <v>7</v>
      </c>
      <c r="AB56">
        <v>11</v>
      </c>
      <c r="AC56">
        <v>11</v>
      </c>
      <c r="AD56">
        <v>5</v>
      </c>
      <c r="AE56">
        <v>12</v>
      </c>
      <c r="AF56">
        <v>10</v>
      </c>
      <c r="AG56">
        <v>14</v>
      </c>
      <c r="AH56">
        <v>12</v>
      </c>
      <c r="AI56">
        <v>0</v>
      </c>
      <c r="AJ56">
        <v>0</v>
      </c>
      <c r="AK56">
        <v>3</v>
      </c>
      <c r="AL56">
        <v>1</v>
      </c>
      <c r="AM56">
        <v>5955</v>
      </c>
      <c r="AN56">
        <v>878</v>
      </c>
      <c r="AO56">
        <v>5</v>
      </c>
      <c r="AP56">
        <v>11</v>
      </c>
      <c r="AQ56">
        <v>8</v>
      </c>
      <c r="AR56">
        <v>11</v>
      </c>
      <c r="AS56">
        <v>3</v>
      </c>
      <c r="AT56">
        <v>11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3</v>
      </c>
      <c r="BA56">
        <v>4038</v>
      </c>
      <c r="BB56">
        <v>7026</v>
      </c>
      <c r="BC56">
        <v>11</v>
      </c>
      <c r="BD56">
        <v>8</v>
      </c>
      <c r="BE56">
        <v>11</v>
      </c>
      <c r="BF56">
        <v>8</v>
      </c>
      <c r="BG56">
        <v>11</v>
      </c>
      <c r="BH56">
        <v>9</v>
      </c>
      <c r="BI56">
        <v>0</v>
      </c>
      <c r="BJ56">
        <v>0</v>
      </c>
      <c r="BK56">
        <v>0</v>
      </c>
      <c r="BL56">
        <v>0</v>
      </c>
      <c r="BM56">
        <v>3</v>
      </c>
      <c r="BN56">
        <v>0</v>
      </c>
      <c r="BO56">
        <v>5955</v>
      </c>
      <c r="BP56">
        <v>1152</v>
      </c>
      <c r="BQ56">
        <v>11</v>
      </c>
      <c r="BR56">
        <v>6</v>
      </c>
      <c r="BS56">
        <v>9</v>
      </c>
      <c r="BT56">
        <v>11</v>
      </c>
      <c r="BU56">
        <v>9</v>
      </c>
      <c r="BV56">
        <v>11</v>
      </c>
      <c r="BW56">
        <v>11</v>
      </c>
      <c r="BX56">
        <v>5</v>
      </c>
      <c r="BY56">
        <v>6</v>
      </c>
      <c r="BZ56">
        <v>11</v>
      </c>
      <c r="CA56">
        <v>2</v>
      </c>
      <c r="CB56">
        <v>3</v>
      </c>
      <c r="CC56">
        <v>1529</v>
      </c>
      <c r="CD56">
        <v>878</v>
      </c>
      <c r="CE56">
        <v>11</v>
      </c>
      <c r="CF56">
        <v>7</v>
      </c>
      <c r="CG56">
        <v>6</v>
      </c>
      <c r="CH56">
        <v>11</v>
      </c>
      <c r="CI56">
        <v>11</v>
      </c>
      <c r="CJ56">
        <v>8</v>
      </c>
      <c r="CK56">
        <v>11</v>
      </c>
      <c r="CL56">
        <v>9</v>
      </c>
      <c r="CM56">
        <v>0</v>
      </c>
      <c r="CN56">
        <v>0</v>
      </c>
      <c r="CO56">
        <v>3</v>
      </c>
      <c r="CP56">
        <v>1</v>
      </c>
      <c r="CQ56">
        <v>1529</v>
      </c>
      <c r="CR56">
        <v>5955</v>
      </c>
      <c r="CS56">
        <v>1152</v>
      </c>
      <c r="CT56">
        <v>878</v>
      </c>
      <c r="CU56">
        <v>13</v>
      </c>
      <c r="CV56">
        <v>11</v>
      </c>
      <c r="CW56">
        <v>9</v>
      </c>
      <c r="CX56">
        <v>11</v>
      </c>
      <c r="CY56">
        <v>11</v>
      </c>
      <c r="CZ56">
        <v>2</v>
      </c>
      <c r="DA56">
        <v>7</v>
      </c>
      <c r="DB56">
        <v>11</v>
      </c>
      <c r="DC56">
        <v>11</v>
      </c>
      <c r="DD56">
        <v>7</v>
      </c>
      <c r="DE56">
        <v>3</v>
      </c>
      <c r="DF56">
        <v>2</v>
      </c>
    </row>
    <row r="57" spans="1:94" ht="15">
      <c r="A57">
        <v>3016</v>
      </c>
      <c r="B57" s="50">
        <v>43736</v>
      </c>
      <c r="C57" s="51">
        <v>0.7083333333333334</v>
      </c>
      <c r="D57">
        <v>302</v>
      </c>
      <c r="E57">
        <v>309</v>
      </c>
      <c r="F57">
        <v>302</v>
      </c>
      <c r="G57">
        <v>309</v>
      </c>
      <c r="H57">
        <v>302</v>
      </c>
      <c r="I57">
        <v>5</v>
      </c>
      <c r="J57">
        <v>1</v>
      </c>
      <c r="K57">
        <v>1437</v>
      </c>
      <c r="L57">
        <v>6780</v>
      </c>
      <c r="M57">
        <v>9</v>
      </c>
      <c r="N57">
        <v>11</v>
      </c>
      <c r="O57">
        <v>6</v>
      </c>
      <c r="P57">
        <v>11</v>
      </c>
      <c r="Q57">
        <v>11</v>
      </c>
      <c r="R57">
        <v>7</v>
      </c>
      <c r="S57">
        <v>15</v>
      </c>
      <c r="T57">
        <v>13</v>
      </c>
      <c r="U57">
        <v>12</v>
      </c>
      <c r="V57">
        <v>10</v>
      </c>
      <c r="W57">
        <v>3</v>
      </c>
      <c r="X57">
        <v>2</v>
      </c>
      <c r="Y57">
        <v>645</v>
      </c>
      <c r="Z57">
        <v>8315</v>
      </c>
      <c r="AA57">
        <v>13</v>
      </c>
      <c r="AB57">
        <v>15</v>
      </c>
      <c r="AC57">
        <v>16</v>
      </c>
      <c r="AD57">
        <v>14</v>
      </c>
      <c r="AE57">
        <v>11</v>
      </c>
      <c r="AF57">
        <v>9</v>
      </c>
      <c r="AG57">
        <v>10</v>
      </c>
      <c r="AH57">
        <v>12</v>
      </c>
      <c r="AI57">
        <v>11</v>
      </c>
      <c r="AJ57">
        <v>5</v>
      </c>
      <c r="AK57">
        <v>3</v>
      </c>
      <c r="AL57">
        <v>2</v>
      </c>
      <c r="AM57">
        <v>3390</v>
      </c>
      <c r="AN57">
        <v>7959</v>
      </c>
      <c r="AO57">
        <v>11</v>
      </c>
      <c r="AP57">
        <v>13</v>
      </c>
      <c r="AQ57">
        <v>11</v>
      </c>
      <c r="AR57">
        <v>3</v>
      </c>
      <c r="AS57">
        <v>9</v>
      </c>
      <c r="AT57">
        <v>11</v>
      </c>
      <c r="AU57">
        <v>7</v>
      </c>
      <c r="AV57">
        <v>11</v>
      </c>
      <c r="AW57">
        <v>0</v>
      </c>
      <c r="AX57">
        <v>0</v>
      </c>
      <c r="AY57">
        <v>1</v>
      </c>
      <c r="AZ57">
        <v>3</v>
      </c>
      <c r="BA57">
        <v>1437</v>
      </c>
      <c r="BB57">
        <v>8315</v>
      </c>
      <c r="BC57">
        <v>8</v>
      </c>
      <c r="BD57">
        <v>11</v>
      </c>
      <c r="BE57">
        <v>11</v>
      </c>
      <c r="BF57">
        <v>8</v>
      </c>
      <c r="BG57">
        <v>14</v>
      </c>
      <c r="BH57">
        <v>12</v>
      </c>
      <c r="BI57">
        <v>11</v>
      </c>
      <c r="BJ57">
        <v>3</v>
      </c>
      <c r="BK57">
        <v>0</v>
      </c>
      <c r="BL57">
        <v>0</v>
      </c>
      <c r="BM57">
        <v>3</v>
      </c>
      <c r="BN57">
        <v>1</v>
      </c>
      <c r="BO57">
        <v>3390</v>
      </c>
      <c r="BP57">
        <v>6780</v>
      </c>
      <c r="BQ57">
        <v>11</v>
      </c>
      <c r="BR57">
        <v>4</v>
      </c>
      <c r="BS57">
        <v>11</v>
      </c>
      <c r="BT57">
        <v>4</v>
      </c>
      <c r="BU57">
        <v>11</v>
      </c>
      <c r="BV57">
        <v>7</v>
      </c>
      <c r="BW57">
        <v>0</v>
      </c>
      <c r="BX57">
        <v>0</v>
      </c>
      <c r="BY57">
        <v>0</v>
      </c>
      <c r="BZ57">
        <v>0</v>
      </c>
      <c r="CA57">
        <v>3</v>
      </c>
      <c r="CB57">
        <v>0</v>
      </c>
      <c r="CC57">
        <v>645</v>
      </c>
      <c r="CD57">
        <v>7959</v>
      </c>
      <c r="CE57">
        <v>11</v>
      </c>
      <c r="CF57">
        <v>7</v>
      </c>
      <c r="CG57">
        <v>14</v>
      </c>
      <c r="CH57">
        <v>12</v>
      </c>
      <c r="CI57">
        <v>10</v>
      </c>
      <c r="CJ57">
        <v>12</v>
      </c>
      <c r="CK57">
        <v>11</v>
      </c>
      <c r="CL57">
        <v>7</v>
      </c>
      <c r="CM57">
        <v>0</v>
      </c>
      <c r="CN57">
        <v>0</v>
      </c>
      <c r="CO57">
        <v>3</v>
      </c>
      <c r="CP57">
        <v>1</v>
      </c>
    </row>
    <row r="58" spans="1:94" ht="15">
      <c r="A58">
        <v>3021</v>
      </c>
      <c r="B58" s="50">
        <v>43744</v>
      </c>
      <c r="C58" s="51">
        <v>0.4583333333333333</v>
      </c>
      <c r="D58">
        <v>301</v>
      </c>
      <c r="E58">
        <v>309</v>
      </c>
      <c r="F58">
        <v>301</v>
      </c>
      <c r="G58">
        <v>309</v>
      </c>
      <c r="H58">
        <v>309</v>
      </c>
      <c r="I58">
        <v>1</v>
      </c>
      <c r="J58">
        <v>5</v>
      </c>
      <c r="K58">
        <v>6017</v>
      </c>
      <c r="L58">
        <v>8315</v>
      </c>
      <c r="M58">
        <v>8</v>
      </c>
      <c r="N58">
        <v>11</v>
      </c>
      <c r="O58">
        <v>5</v>
      </c>
      <c r="P58">
        <v>11</v>
      </c>
      <c r="Q58">
        <v>7</v>
      </c>
      <c r="R58">
        <v>11</v>
      </c>
      <c r="S58">
        <v>0</v>
      </c>
      <c r="T58">
        <v>0</v>
      </c>
      <c r="U58">
        <v>0</v>
      </c>
      <c r="V58">
        <v>0</v>
      </c>
      <c r="W58">
        <v>0</v>
      </c>
      <c r="X58">
        <v>3</v>
      </c>
      <c r="Y58">
        <v>8843</v>
      </c>
      <c r="Z58">
        <v>7959</v>
      </c>
      <c r="AA58">
        <v>9</v>
      </c>
      <c r="AB58">
        <v>11</v>
      </c>
      <c r="AC58">
        <v>7</v>
      </c>
      <c r="AD58">
        <v>11</v>
      </c>
      <c r="AE58">
        <v>6</v>
      </c>
      <c r="AF58">
        <v>11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3</v>
      </c>
      <c r="AM58">
        <v>13092</v>
      </c>
      <c r="AN58">
        <v>6780</v>
      </c>
      <c r="AO58">
        <v>4</v>
      </c>
      <c r="AP58">
        <v>11</v>
      </c>
      <c r="AQ58">
        <v>4</v>
      </c>
      <c r="AR58">
        <v>11</v>
      </c>
      <c r="AS58">
        <v>6</v>
      </c>
      <c r="AT58">
        <v>11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3</v>
      </c>
      <c r="BA58">
        <v>6017</v>
      </c>
      <c r="BB58">
        <v>7959</v>
      </c>
      <c r="BC58">
        <v>11</v>
      </c>
      <c r="BD58">
        <v>7</v>
      </c>
      <c r="BE58">
        <v>12</v>
      </c>
      <c r="BF58">
        <v>10</v>
      </c>
      <c r="BG58">
        <v>6</v>
      </c>
      <c r="BH58">
        <v>11</v>
      </c>
      <c r="BI58">
        <v>7</v>
      </c>
      <c r="BJ58">
        <v>11</v>
      </c>
      <c r="BK58">
        <v>13</v>
      </c>
      <c r="BL58">
        <v>11</v>
      </c>
      <c r="BM58">
        <v>3</v>
      </c>
      <c r="BN58">
        <v>2</v>
      </c>
      <c r="BO58">
        <v>13092</v>
      </c>
      <c r="BP58">
        <v>8315</v>
      </c>
      <c r="BQ58">
        <v>7</v>
      </c>
      <c r="BR58">
        <v>11</v>
      </c>
      <c r="BS58">
        <v>10</v>
      </c>
      <c r="BT58">
        <v>12</v>
      </c>
      <c r="BU58">
        <v>4</v>
      </c>
      <c r="BV58">
        <v>11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3</v>
      </c>
      <c r="CC58">
        <v>8843</v>
      </c>
      <c r="CD58">
        <v>6780</v>
      </c>
      <c r="CE58">
        <v>11</v>
      </c>
      <c r="CF58">
        <v>8</v>
      </c>
      <c r="CG58">
        <v>11</v>
      </c>
      <c r="CH58">
        <v>13</v>
      </c>
      <c r="CI58">
        <v>11</v>
      </c>
      <c r="CJ58">
        <v>8</v>
      </c>
      <c r="CK58">
        <v>5</v>
      </c>
      <c r="CL58">
        <v>11</v>
      </c>
      <c r="CM58">
        <v>11</v>
      </c>
      <c r="CN58">
        <v>13</v>
      </c>
      <c r="CO58">
        <v>2</v>
      </c>
      <c r="CP58">
        <v>3</v>
      </c>
    </row>
    <row r="59" spans="1:94" ht="15">
      <c r="A59">
        <v>3022</v>
      </c>
      <c r="B59" s="50">
        <v>43743</v>
      </c>
      <c r="C59" s="51">
        <v>0.75</v>
      </c>
      <c r="D59">
        <v>310</v>
      </c>
      <c r="E59">
        <v>302</v>
      </c>
      <c r="F59">
        <v>302</v>
      </c>
      <c r="G59">
        <v>310</v>
      </c>
      <c r="H59">
        <v>302</v>
      </c>
      <c r="I59">
        <v>5</v>
      </c>
      <c r="J59">
        <v>1</v>
      </c>
      <c r="K59">
        <v>1437</v>
      </c>
      <c r="L59">
        <v>7026</v>
      </c>
      <c r="M59">
        <v>11</v>
      </c>
      <c r="N59">
        <v>3</v>
      </c>
      <c r="O59">
        <v>11</v>
      </c>
      <c r="P59">
        <v>2</v>
      </c>
      <c r="Q59">
        <v>11</v>
      </c>
      <c r="R59">
        <v>9</v>
      </c>
      <c r="S59">
        <v>0</v>
      </c>
      <c r="T59">
        <v>0</v>
      </c>
      <c r="U59">
        <v>0</v>
      </c>
      <c r="V59">
        <v>0</v>
      </c>
      <c r="W59">
        <v>3</v>
      </c>
      <c r="X59">
        <v>0</v>
      </c>
      <c r="Y59">
        <v>3390</v>
      </c>
      <c r="Z59">
        <v>878</v>
      </c>
      <c r="AA59">
        <v>11</v>
      </c>
      <c r="AB59">
        <v>3</v>
      </c>
      <c r="AC59">
        <v>5</v>
      </c>
      <c r="AD59">
        <v>11</v>
      </c>
      <c r="AE59">
        <v>10</v>
      </c>
      <c r="AF59">
        <v>12</v>
      </c>
      <c r="AG59">
        <v>11</v>
      </c>
      <c r="AH59">
        <v>6</v>
      </c>
      <c r="AI59">
        <v>11</v>
      </c>
      <c r="AJ59">
        <v>3</v>
      </c>
      <c r="AK59">
        <v>3</v>
      </c>
      <c r="AL59">
        <v>2</v>
      </c>
      <c r="AM59">
        <v>645</v>
      </c>
      <c r="AN59">
        <v>1152</v>
      </c>
      <c r="AO59">
        <v>5</v>
      </c>
      <c r="AP59">
        <v>11</v>
      </c>
      <c r="AQ59">
        <v>8</v>
      </c>
      <c r="AR59">
        <v>11</v>
      </c>
      <c r="AS59">
        <v>10</v>
      </c>
      <c r="AT59">
        <v>12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3</v>
      </c>
      <c r="BA59">
        <v>1437</v>
      </c>
      <c r="BB59">
        <v>878</v>
      </c>
      <c r="BC59">
        <v>11</v>
      </c>
      <c r="BD59">
        <v>8</v>
      </c>
      <c r="BE59">
        <v>11</v>
      </c>
      <c r="BF59">
        <v>3</v>
      </c>
      <c r="BG59">
        <v>11</v>
      </c>
      <c r="BH59">
        <v>7</v>
      </c>
      <c r="BI59">
        <v>0</v>
      </c>
      <c r="BJ59">
        <v>0</v>
      </c>
      <c r="BK59">
        <v>0</v>
      </c>
      <c r="BL59">
        <v>0</v>
      </c>
      <c r="BM59">
        <v>3</v>
      </c>
      <c r="BN59">
        <v>0</v>
      </c>
      <c r="BO59">
        <v>645</v>
      </c>
      <c r="BP59">
        <v>7026</v>
      </c>
      <c r="BQ59">
        <v>11</v>
      </c>
      <c r="BR59">
        <v>4</v>
      </c>
      <c r="BS59">
        <v>13</v>
      </c>
      <c r="BT59">
        <v>11</v>
      </c>
      <c r="BU59">
        <v>11</v>
      </c>
      <c r="BV59">
        <v>5</v>
      </c>
      <c r="BW59">
        <v>0</v>
      </c>
      <c r="BX59">
        <v>0</v>
      </c>
      <c r="BY59">
        <v>0</v>
      </c>
      <c r="BZ59">
        <v>0</v>
      </c>
      <c r="CA59">
        <v>3</v>
      </c>
      <c r="CB59">
        <v>0</v>
      </c>
      <c r="CC59">
        <v>3390</v>
      </c>
      <c r="CD59">
        <v>1152</v>
      </c>
      <c r="CE59">
        <v>11</v>
      </c>
      <c r="CF59">
        <v>6</v>
      </c>
      <c r="CG59">
        <v>5</v>
      </c>
      <c r="CH59">
        <v>11</v>
      </c>
      <c r="CI59">
        <v>11</v>
      </c>
      <c r="CJ59">
        <v>7</v>
      </c>
      <c r="CK59">
        <v>11</v>
      </c>
      <c r="CL59">
        <v>9</v>
      </c>
      <c r="CM59">
        <v>0</v>
      </c>
      <c r="CN59">
        <v>0</v>
      </c>
      <c r="CO59">
        <v>3</v>
      </c>
      <c r="CP59">
        <v>1</v>
      </c>
    </row>
    <row r="60" spans="1:94" ht="15">
      <c r="A60">
        <v>3023</v>
      </c>
      <c r="B60" s="50">
        <v>43743</v>
      </c>
      <c r="C60" s="51" t="s">
        <v>900</v>
      </c>
      <c r="D60">
        <v>311</v>
      </c>
      <c r="E60">
        <v>307</v>
      </c>
      <c r="F60">
        <v>307</v>
      </c>
      <c r="G60">
        <v>311</v>
      </c>
      <c r="H60">
        <v>307</v>
      </c>
      <c r="I60">
        <v>4</v>
      </c>
      <c r="J60">
        <v>2</v>
      </c>
      <c r="K60">
        <v>8379</v>
      </c>
      <c r="L60">
        <v>6236</v>
      </c>
      <c r="M60">
        <v>11</v>
      </c>
      <c r="N60">
        <v>2</v>
      </c>
      <c r="O60">
        <v>11</v>
      </c>
      <c r="P60">
        <v>9</v>
      </c>
      <c r="Q60">
        <v>11</v>
      </c>
      <c r="R60">
        <v>4</v>
      </c>
      <c r="S60">
        <v>0</v>
      </c>
      <c r="T60">
        <v>0</v>
      </c>
      <c r="U60">
        <v>0</v>
      </c>
      <c r="V60">
        <v>0</v>
      </c>
      <c r="W60">
        <v>3</v>
      </c>
      <c r="X60">
        <v>0</v>
      </c>
      <c r="Y60">
        <v>5955</v>
      </c>
      <c r="Z60">
        <v>4024</v>
      </c>
      <c r="AA60">
        <v>5</v>
      </c>
      <c r="AB60">
        <v>11</v>
      </c>
      <c r="AC60">
        <v>7</v>
      </c>
      <c r="AD60">
        <v>11</v>
      </c>
      <c r="AE60">
        <v>8</v>
      </c>
      <c r="AF60">
        <v>11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3</v>
      </c>
      <c r="AM60">
        <v>1529</v>
      </c>
      <c r="AN60">
        <v>6909</v>
      </c>
      <c r="AO60">
        <v>9</v>
      </c>
      <c r="AP60">
        <v>11</v>
      </c>
      <c r="AQ60">
        <v>9</v>
      </c>
      <c r="AR60">
        <v>11</v>
      </c>
      <c r="AS60">
        <v>15</v>
      </c>
      <c r="AT60">
        <v>13</v>
      </c>
      <c r="AU60">
        <v>14</v>
      </c>
      <c r="AV60">
        <v>12</v>
      </c>
      <c r="AW60">
        <v>11</v>
      </c>
      <c r="AX60">
        <v>8</v>
      </c>
      <c r="AY60">
        <v>3</v>
      </c>
      <c r="AZ60">
        <v>2</v>
      </c>
      <c r="BA60">
        <v>8379</v>
      </c>
      <c r="BB60">
        <v>4024</v>
      </c>
      <c r="BC60">
        <v>11</v>
      </c>
      <c r="BD60">
        <v>9</v>
      </c>
      <c r="BE60">
        <v>11</v>
      </c>
      <c r="BF60">
        <v>9</v>
      </c>
      <c r="BG60">
        <v>11</v>
      </c>
      <c r="BH60">
        <v>9</v>
      </c>
      <c r="BI60">
        <v>0</v>
      </c>
      <c r="BJ60">
        <v>0</v>
      </c>
      <c r="BK60">
        <v>0</v>
      </c>
      <c r="BL60">
        <v>0</v>
      </c>
      <c r="BM60">
        <v>3</v>
      </c>
      <c r="BN60">
        <v>0</v>
      </c>
      <c r="BO60">
        <v>1529</v>
      </c>
      <c r="BP60">
        <v>6236</v>
      </c>
      <c r="BQ60">
        <v>11</v>
      </c>
      <c r="BR60">
        <v>8</v>
      </c>
      <c r="BS60">
        <v>12</v>
      </c>
      <c r="BT60">
        <v>10</v>
      </c>
      <c r="BU60">
        <v>10</v>
      </c>
      <c r="BV60">
        <v>12</v>
      </c>
      <c r="BW60">
        <v>11</v>
      </c>
      <c r="BX60">
        <v>7</v>
      </c>
      <c r="BY60">
        <v>0</v>
      </c>
      <c r="BZ60">
        <v>0</v>
      </c>
      <c r="CA60">
        <v>3</v>
      </c>
      <c r="CB60">
        <v>1</v>
      </c>
      <c r="CC60">
        <v>5955</v>
      </c>
      <c r="CD60">
        <v>6909</v>
      </c>
      <c r="CE60">
        <v>11</v>
      </c>
      <c r="CF60">
        <v>8</v>
      </c>
      <c r="CG60">
        <v>9</v>
      </c>
      <c r="CH60">
        <v>11</v>
      </c>
      <c r="CI60">
        <v>6</v>
      </c>
      <c r="CJ60">
        <v>11</v>
      </c>
      <c r="CK60">
        <v>11</v>
      </c>
      <c r="CL60">
        <v>9</v>
      </c>
      <c r="CM60">
        <v>7</v>
      </c>
      <c r="CN60">
        <v>11</v>
      </c>
      <c r="CO60">
        <v>2</v>
      </c>
      <c r="CP60">
        <v>3</v>
      </c>
    </row>
    <row r="61" spans="1:94" ht="15">
      <c r="A61">
        <v>3024</v>
      </c>
      <c r="B61" s="50">
        <v>43743</v>
      </c>
      <c r="C61" s="51">
        <v>0.7083333333333334</v>
      </c>
      <c r="D61">
        <v>312</v>
      </c>
      <c r="E61">
        <v>308</v>
      </c>
      <c r="F61">
        <v>312</v>
      </c>
      <c r="G61">
        <v>308</v>
      </c>
      <c r="H61">
        <v>312</v>
      </c>
      <c r="I61">
        <v>4</v>
      </c>
      <c r="J61">
        <v>2</v>
      </c>
      <c r="K61">
        <v>8593</v>
      </c>
      <c r="L61">
        <v>986</v>
      </c>
      <c r="M61">
        <v>11</v>
      </c>
      <c r="N61">
        <v>4</v>
      </c>
      <c r="O61">
        <v>11</v>
      </c>
      <c r="P61">
        <v>13</v>
      </c>
      <c r="Q61">
        <v>9</v>
      </c>
      <c r="R61">
        <v>11</v>
      </c>
      <c r="S61">
        <v>11</v>
      </c>
      <c r="T61">
        <v>7</v>
      </c>
      <c r="U61">
        <v>10</v>
      </c>
      <c r="V61">
        <v>12</v>
      </c>
      <c r="W61">
        <v>2</v>
      </c>
      <c r="X61">
        <v>3</v>
      </c>
      <c r="Y61">
        <v>6826</v>
      </c>
      <c r="Z61">
        <v>1067</v>
      </c>
      <c r="AA61">
        <v>11</v>
      </c>
      <c r="AB61">
        <v>8</v>
      </c>
      <c r="AC61">
        <v>9</v>
      </c>
      <c r="AD61">
        <v>11</v>
      </c>
      <c r="AE61">
        <v>4</v>
      </c>
      <c r="AF61">
        <v>11</v>
      </c>
      <c r="AG61">
        <v>11</v>
      </c>
      <c r="AH61">
        <v>4</v>
      </c>
      <c r="AI61">
        <v>11</v>
      </c>
      <c r="AJ61">
        <v>8</v>
      </c>
      <c r="AK61">
        <v>3</v>
      </c>
      <c r="AL61">
        <v>2</v>
      </c>
      <c r="AM61">
        <v>2080</v>
      </c>
      <c r="AN61">
        <v>975</v>
      </c>
      <c r="AO61">
        <v>12</v>
      </c>
      <c r="AP61">
        <v>10</v>
      </c>
      <c r="AQ61">
        <v>12</v>
      </c>
      <c r="AR61">
        <v>10</v>
      </c>
      <c r="AS61">
        <v>12</v>
      </c>
      <c r="AT61">
        <v>10</v>
      </c>
      <c r="AU61">
        <v>0</v>
      </c>
      <c r="AV61">
        <v>0</v>
      </c>
      <c r="AW61">
        <v>0</v>
      </c>
      <c r="AX61">
        <v>0</v>
      </c>
      <c r="AY61">
        <v>3</v>
      </c>
      <c r="AZ61">
        <v>0</v>
      </c>
      <c r="BA61">
        <v>8593</v>
      </c>
      <c r="BB61">
        <v>1067</v>
      </c>
      <c r="BC61">
        <v>4</v>
      </c>
      <c r="BD61">
        <v>11</v>
      </c>
      <c r="BE61">
        <v>11</v>
      </c>
      <c r="BF61">
        <v>8</v>
      </c>
      <c r="BG61">
        <v>11</v>
      </c>
      <c r="BH61">
        <v>8</v>
      </c>
      <c r="BI61">
        <v>11</v>
      </c>
      <c r="BJ61">
        <v>7</v>
      </c>
      <c r="BK61">
        <v>0</v>
      </c>
      <c r="BL61">
        <v>0</v>
      </c>
      <c r="BM61">
        <v>3</v>
      </c>
      <c r="BN61">
        <v>1</v>
      </c>
      <c r="BO61">
        <v>2080</v>
      </c>
      <c r="BP61">
        <v>986</v>
      </c>
      <c r="BQ61">
        <v>11</v>
      </c>
      <c r="BR61">
        <v>8</v>
      </c>
      <c r="BS61">
        <v>4</v>
      </c>
      <c r="BT61">
        <v>11</v>
      </c>
      <c r="BU61">
        <v>12</v>
      </c>
      <c r="BV61">
        <v>14</v>
      </c>
      <c r="BW61">
        <v>7</v>
      </c>
      <c r="BX61">
        <v>11</v>
      </c>
      <c r="BY61">
        <v>0</v>
      </c>
      <c r="BZ61">
        <v>0</v>
      </c>
      <c r="CA61">
        <v>1</v>
      </c>
      <c r="CB61">
        <v>3</v>
      </c>
      <c r="CC61">
        <v>6826</v>
      </c>
      <c r="CD61">
        <v>975</v>
      </c>
      <c r="CE61">
        <v>11</v>
      </c>
      <c r="CF61">
        <v>7</v>
      </c>
      <c r="CG61">
        <v>9</v>
      </c>
      <c r="CH61">
        <v>11</v>
      </c>
      <c r="CI61">
        <v>13</v>
      </c>
      <c r="CJ61">
        <v>11</v>
      </c>
      <c r="CK61">
        <v>11</v>
      </c>
      <c r="CL61">
        <v>1</v>
      </c>
      <c r="CM61">
        <v>0</v>
      </c>
      <c r="CN61">
        <v>0</v>
      </c>
      <c r="CO61">
        <v>3</v>
      </c>
      <c r="CP61">
        <v>1</v>
      </c>
    </row>
    <row r="62" spans="1:110" ht="15">
      <c r="A62">
        <v>3025</v>
      </c>
      <c r="B62" s="50">
        <v>43743</v>
      </c>
      <c r="C62" s="51">
        <v>0.7083333333333334</v>
      </c>
      <c r="D62">
        <v>304</v>
      </c>
      <c r="E62">
        <v>306</v>
      </c>
      <c r="F62">
        <v>306</v>
      </c>
      <c r="G62">
        <v>304</v>
      </c>
      <c r="H62">
        <v>304</v>
      </c>
      <c r="I62">
        <v>3</v>
      </c>
      <c r="J62">
        <v>4</v>
      </c>
      <c r="K62">
        <v>11673</v>
      </c>
      <c r="L62">
        <v>5144</v>
      </c>
      <c r="M62">
        <v>11</v>
      </c>
      <c r="N62">
        <v>9</v>
      </c>
      <c r="O62">
        <v>5</v>
      </c>
      <c r="P62">
        <v>11</v>
      </c>
      <c r="Q62">
        <v>9</v>
      </c>
      <c r="R62">
        <v>11</v>
      </c>
      <c r="S62">
        <v>11</v>
      </c>
      <c r="T62">
        <v>5</v>
      </c>
      <c r="U62">
        <v>3</v>
      </c>
      <c r="V62">
        <v>11</v>
      </c>
      <c r="W62">
        <v>2</v>
      </c>
      <c r="X62">
        <v>3</v>
      </c>
      <c r="Y62">
        <v>982</v>
      </c>
      <c r="Z62">
        <v>902</v>
      </c>
      <c r="AA62">
        <v>8</v>
      </c>
      <c r="AB62">
        <v>11</v>
      </c>
      <c r="AC62">
        <v>11</v>
      </c>
      <c r="AD62">
        <v>6</v>
      </c>
      <c r="AE62">
        <v>11</v>
      </c>
      <c r="AF62">
        <v>8</v>
      </c>
      <c r="AG62">
        <v>13</v>
      </c>
      <c r="AH62">
        <v>11</v>
      </c>
      <c r="AI62">
        <v>0</v>
      </c>
      <c r="AJ62">
        <v>0</v>
      </c>
      <c r="AK62">
        <v>3</v>
      </c>
      <c r="AL62">
        <v>1</v>
      </c>
      <c r="AM62">
        <v>1130</v>
      </c>
      <c r="AN62">
        <v>546</v>
      </c>
      <c r="AO62">
        <v>8</v>
      </c>
      <c r="AP62">
        <v>11</v>
      </c>
      <c r="AQ62">
        <v>5</v>
      </c>
      <c r="AR62">
        <v>11</v>
      </c>
      <c r="AS62">
        <v>9</v>
      </c>
      <c r="AT62">
        <v>11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3</v>
      </c>
      <c r="BA62">
        <v>11673</v>
      </c>
      <c r="BB62">
        <v>902</v>
      </c>
      <c r="BC62">
        <v>2</v>
      </c>
      <c r="BD62">
        <v>11</v>
      </c>
      <c r="BE62">
        <v>4</v>
      </c>
      <c r="BF62">
        <v>11</v>
      </c>
      <c r="BG62">
        <v>8</v>
      </c>
      <c r="BH62">
        <v>11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3</v>
      </c>
      <c r="BO62">
        <v>1130</v>
      </c>
      <c r="BP62">
        <v>5144</v>
      </c>
      <c r="BQ62">
        <v>6</v>
      </c>
      <c r="BR62">
        <v>11</v>
      </c>
      <c r="BS62">
        <v>11</v>
      </c>
      <c r="BT62">
        <v>6</v>
      </c>
      <c r="BU62">
        <v>5</v>
      </c>
      <c r="BV62">
        <v>11</v>
      </c>
      <c r="BW62">
        <v>12</v>
      </c>
      <c r="BX62">
        <v>10</v>
      </c>
      <c r="BY62">
        <v>11</v>
      </c>
      <c r="BZ62">
        <v>9</v>
      </c>
      <c r="CA62">
        <v>3</v>
      </c>
      <c r="CB62">
        <v>2</v>
      </c>
      <c r="CC62">
        <v>982</v>
      </c>
      <c r="CD62">
        <v>546</v>
      </c>
      <c r="CE62">
        <v>11</v>
      </c>
      <c r="CF62">
        <v>5</v>
      </c>
      <c r="CG62">
        <v>11</v>
      </c>
      <c r="CH62">
        <v>6</v>
      </c>
      <c r="CI62">
        <v>11</v>
      </c>
      <c r="CJ62">
        <v>7</v>
      </c>
      <c r="CK62">
        <v>0</v>
      </c>
      <c r="CL62">
        <v>0</v>
      </c>
      <c r="CM62">
        <v>0</v>
      </c>
      <c r="CN62">
        <v>0</v>
      </c>
      <c r="CO62">
        <v>3</v>
      </c>
      <c r="CP62">
        <v>0</v>
      </c>
      <c r="CQ62">
        <v>11673</v>
      </c>
      <c r="CR62">
        <v>982</v>
      </c>
      <c r="CS62">
        <v>902</v>
      </c>
      <c r="CT62">
        <v>546</v>
      </c>
      <c r="CU62">
        <v>6</v>
      </c>
      <c r="CV62">
        <v>11</v>
      </c>
      <c r="CW62">
        <v>6</v>
      </c>
      <c r="CX62">
        <v>11</v>
      </c>
      <c r="CY62">
        <v>7</v>
      </c>
      <c r="CZ62">
        <v>11</v>
      </c>
      <c r="DE62">
        <v>0</v>
      </c>
      <c r="DF62">
        <v>3</v>
      </c>
    </row>
    <row r="63" spans="1:110" ht="15">
      <c r="A63">
        <v>3026</v>
      </c>
      <c r="B63" s="50">
        <v>43744</v>
      </c>
      <c r="C63" s="51">
        <v>0.4583333333333333</v>
      </c>
      <c r="D63">
        <v>303</v>
      </c>
      <c r="E63">
        <v>305</v>
      </c>
      <c r="F63">
        <v>305</v>
      </c>
      <c r="G63">
        <v>303</v>
      </c>
      <c r="H63">
        <v>303</v>
      </c>
      <c r="I63">
        <v>3</v>
      </c>
      <c r="J63">
        <v>4</v>
      </c>
      <c r="K63">
        <v>1014</v>
      </c>
      <c r="L63">
        <v>732</v>
      </c>
      <c r="M63">
        <v>9</v>
      </c>
      <c r="N63">
        <v>11</v>
      </c>
      <c r="O63">
        <v>11</v>
      </c>
      <c r="P63">
        <v>7</v>
      </c>
      <c r="Q63">
        <v>11</v>
      </c>
      <c r="R63">
        <v>4</v>
      </c>
      <c r="S63">
        <v>11</v>
      </c>
      <c r="T63">
        <v>7</v>
      </c>
      <c r="U63">
        <v>0</v>
      </c>
      <c r="V63">
        <v>0</v>
      </c>
      <c r="W63">
        <v>3</v>
      </c>
      <c r="X63">
        <v>1</v>
      </c>
      <c r="Y63">
        <v>8177</v>
      </c>
      <c r="Z63">
        <v>842</v>
      </c>
      <c r="AA63">
        <v>11</v>
      </c>
      <c r="AB63">
        <v>9</v>
      </c>
      <c r="AC63">
        <v>5</v>
      </c>
      <c r="AD63">
        <v>11</v>
      </c>
      <c r="AE63">
        <v>10</v>
      </c>
      <c r="AF63">
        <v>12</v>
      </c>
      <c r="AG63">
        <v>5</v>
      </c>
      <c r="AH63">
        <v>11</v>
      </c>
      <c r="AI63">
        <v>0</v>
      </c>
      <c r="AJ63">
        <v>0</v>
      </c>
      <c r="AK63">
        <v>1</v>
      </c>
      <c r="AL63">
        <v>3</v>
      </c>
      <c r="AM63">
        <v>493</v>
      </c>
      <c r="AN63">
        <v>684</v>
      </c>
      <c r="AO63">
        <v>8</v>
      </c>
      <c r="AP63">
        <v>11</v>
      </c>
      <c r="AQ63">
        <v>7</v>
      </c>
      <c r="AR63">
        <v>11</v>
      </c>
      <c r="AS63">
        <v>11</v>
      </c>
      <c r="AT63">
        <v>7</v>
      </c>
      <c r="AU63">
        <v>11</v>
      </c>
      <c r="AV63">
        <v>13</v>
      </c>
      <c r="AW63">
        <v>0</v>
      </c>
      <c r="AX63">
        <v>0</v>
      </c>
      <c r="AY63">
        <v>1</v>
      </c>
      <c r="AZ63">
        <v>3</v>
      </c>
      <c r="BA63">
        <v>1014</v>
      </c>
      <c r="BB63">
        <v>842</v>
      </c>
      <c r="BC63">
        <v>3</v>
      </c>
      <c r="BD63">
        <v>11</v>
      </c>
      <c r="BE63">
        <v>11</v>
      </c>
      <c r="BF63">
        <v>9</v>
      </c>
      <c r="BG63">
        <v>12</v>
      </c>
      <c r="BH63">
        <v>10</v>
      </c>
      <c r="BI63">
        <v>11</v>
      </c>
      <c r="BJ63">
        <v>8</v>
      </c>
      <c r="BK63">
        <v>0</v>
      </c>
      <c r="BL63">
        <v>0</v>
      </c>
      <c r="BM63">
        <v>3</v>
      </c>
      <c r="BN63">
        <v>1</v>
      </c>
      <c r="BO63">
        <v>493</v>
      </c>
      <c r="BP63">
        <v>732</v>
      </c>
      <c r="BQ63">
        <v>2</v>
      </c>
      <c r="BR63">
        <v>11</v>
      </c>
      <c r="BS63">
        <v>8</v>
      </c>
      <c r="BT63">
        <v>11</v>
      </c>
      <c r="BU63">
        <v>12</v>
      </c>
      <c r="BV63">
        <v>10</v>
      </c>
      <c r="BW63">
        <v>11</v>
      </c>
      <c r="BX63">
        <v>9</v>
      </c>
      <c r="BY63">
        <v>11</v>
      </c>
      <c r="BZ63">
        <v>5</v>
      </c>
      <c r="CA63">
        <v>3</v>
      </c>
      <c r="CB63">
        <v>2</v>
      </c>
      <c r="CC63">
        <v>8177</v>
      </c>
      <c r="CD63">
        <v>684</v>
      </c>
      <c r="CE63">
        <v>6</v>
      </c>
      <c r="CF63">
        <v>11</v>
      </c>
      <c r="CG63">
        <v>3</v>
      </c>
      <c r="CH63">
        <v>11</v>
      </c>
      <c r="CI63">
        <v>7</v>
      </c>
      <c r="CJ63">
        <v>11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3</v>
      </c>
      <c r="CQ63">
        <v>493</v>
      </c>
      <c r="CR63">
        <v>8177</v>
      </c>
      <c r="CS63">
        <v>684</v>
      </c>
      <c r="CT63">
        <v>842</v>
      </c>
      <c r="CU63">
        <v>11</v>
      </c>
      <c r="CV63">
        <v>6</v>
      </c>
      <c r="CW63">
        <v>3</v>
      </c>
      <c r="CX63">
        <v>11</v>
      </c>
      <c r="CY63">
        <v>7</v>
      </c>
      <c r="CZ63">
        <v>11</v>
      </c>
      <c r="DA63">
        <v>3</v>
      </c>
      <c r="DB63">
        <v>11</v>
      </c>
      <c r="DE63">
        <v>1</v>
      </c>
      <c r="DF63">
        <v>3</v>
      </c>
    </row>
    <row r="64" spans="1:94" ht="15">
      <c r="A64">
        <v>3031</v>
      </c>
      <c r="B64" s="50">
        <v>43750</v>
      </c>
      <c r="C64" s="51">
        <v>0.7083333333333334</v>
      </c>
      <c r="D64">
        <v>305</v>
      </c>
      <c r="E64">
        <v>301</v>
      </c>
      <c r="F64">
        <v>305</v>
      </c>
      <c r="G64">
        <v>301</v>
      </c>
      <c r="H64">
        <v>305</v>
      </c>
      <c r="I64">
        <v>4</v>
      </c>
      <c r="J64">
        <v>2</v>
      </c>
      <c r="K64">
        <v>1014</v>
      </c>
      <c r="L64">
        <v>6017</v>
      </c>
      <c r="M64">
        <v>11</v>
      </c>
      <c r="N64">
        <v>5</v>
      </c>
      <c r="O64">
        <v>5</v>
      </c>
      <c r="P64">
        <v>11</v>
      </c>
      <c r="Q64">
        <v>11</v>
      </c>
      <c r="R64">
        <v>4</v>
      </c>
      <c r="S64">
        <v>10</v>
      </c>
      <c r="T64">
        <v>12</v>
      </c>
      <c r="U64">
        <v>10</v>
      </c>
      <c r="V64">
        <v>12</v>
      </c>
      <c r="W64">
        <v>2</v>
      </c>
      <c r="X64">
        <v>3</v>
      </c>
      <c r="Y64">
        <v>3095</v>
      </c>
      <c r="Z64">
        <v>6325</v>
      </c>
      <c r="AA64">
        <v>8</v>
      </c>
      <c r="AB64">
        <v>11</v>
      </c>
      <c r="AC64">
        <v>10</v>
      </c>
      <c r="AD64">
        <v>12</v>
      </c>
      <c r="AE64">
        <v>6</v>
      </c>
      <c r="AF64">
        <v>11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3</v>
      </c>
      <c r="AM64">
        <v>2524</v>
      </c>
      <c r="AN64">
        <v>13092</v>
      </c>
      <c r="AO64">
        <v>11</v>
      </c>
      <c r="AP64">
        <v>6</v>
      </c>
      <c r="AQ64">
        <v>11</v>
      </c>
      <c r="AR64">
        <v>4</v>
      </c>
      <c r="AS64">
        <v>11</v>
      </c>
      <c r="AT64">
        <v>7</v>
      </c>
      <c r="AU64">
        <v>0</v>
      </c>
      <c r="AV64">
        <v>0</v>
      </c>
      <c r="AW64">
        <v>0</v>
      </c>
      <c r="AX64">
        <v>0</v>
      </c>
      <c r="AY64">
        <v>3</v>
      </c>
      <c r="AZ64">
        <v>0</v>
      </c>
      <c r="BA64">
        <v>1014</v>
      </c>
      <c r="BB64">
        <v>6325</v>
      </c>
      <c r="BC64">
        <v>6</v>
      </c>
      <c r="BD64">
        <v>11</v>
      </c>
      <c r="BE64">
        <v>11</v>
      </c>
      <c r="BF64">
        <v>5</v>
      </c>
      <c r="BG64">
        <v>11</v>
      </c>
      <c r="BH64">
        <v>6</v>
      </c>
      <c r="BI64">
        <v>11</v>
      </c>
      <c r="BJ64">
        <v>7</v>
      </c>
      <c r="BK64">
        <v>0</v>
      </c>
      <c r="BL64">
        <v>0</v>
      </c>
      <c r="BM64">
        <v>3</v>
      </c>
      <c r="BN64">
        <v>1</v>
      </c>
      <c r="BO64">
        <v>2524</v>
      </c>
      <c r="BP64">
        <v>6017</v>
      </c>
      <c r="BQ64">
        <v>11</v>
      </c>
      <c r="BR64">
        <v>8</v>
      </c>
      <c r="BS64">
        <v>9</v>
      </c>
      <c r="BT64">
        <v>11</v>
      </c>
      <c r="BU64">
        <v>11</v>
      </c>
      <c r="BV64">
        <v>6</v>
      </c>
      <c r="BW64">
        <v>13</v>
      </c>
      <c r="BX64">
        <v>15</v>
      </c>
      <c r="BY64">
        <v>11</v>
      </c>
      <c r="BZ64">
        <v>4</v>
      </c>
      <c r="CA64">
        <v>3</v>
      </c>
      <c r="CB64">
        <v>2</v>
      </c>
      <c r="CC64">
        <v>3095</v>
      </c>
      <c r="CD64">
        <v>13092</v>
      </c>
      <c r="CE64">
        <v>7</v>
      </c>
      <c r="CF64">
        <v>11</v>
      </c>
      <c r="CG64">
        <v>12</v>
      </c>
      <c r="CH64">
        <v>14</v>
      </c>
      <c r="CI64">
        <v>11</v>
      </c>
      <c r="CJ64">
        <v>8</v>
      </c>
      <c r="CK64">
        <v>11</v>
      </c>
      <c r="CL64">
        <v>9</v>
      </c>
      <c r="CM64">
        <v>11</v>
      </c>
      <c r="CN64">
        <v>9</v>
      </c>
      <c r="CO64">
        <v>3</v>
      </c>
      <c r="CP64">
        <v>2</v>
      </c>
    </row>
    <row r="65" spans="1:94" ht="15">
      <c r="A65">
        <v>3032</v>
      </c>
      <c r="B65" s="50">
        <v>43751</v>
      </c>
      <c r="C65" s="51">
        <v>0.4583333333333333</v>
      </c>
      <c r="D65">
        <v>306</v>
      </c>
      <c r="E65">
        <v>303</v>
      </c>
      <c r="F65">
        <v>306</v>
      </c>
      <c r="G65">
        <v>303</v>
      </c>
      <c r="H65">
        <v>306</v>
      </c>
      <c r="I65">
        <v>4</v>
      </c>
      <c r="J65">
        <v>2</v>
      </c>
      <c r="K65">
        <v>12109</v>
      </c>
      <c r="L65">
        <v>684</v>
      </c>
      <c r="M65">
        <v>11</v>
      </c>
      <c r="N65">
        <v>7</v>
      </c>
      <c r="O65">
        <v>12</v>
      </c>
      <c r="P65">
        <v>10</v>
      </c>
      <c r="Q65">
        <v>7</v>
      </c>
      <c r="R65">
        <v>11</v>
      </c>
      <c r="S65">
        <v>15</v>
      </c>
      <c r="T65">
        <v>13</v>
      </c>
      <c r="U65">
        <v>0</v>
      </c>
      <c r="V65">
        <v>0</v>
      </c>
      <c r="W65">
        <v>3</v>
      </c>
      <c r="X65">
        <v>1</v>
      </c>
      <c r="Y65">
        <v>11673</v>
      </c>
      <c r="Z65">
        <v>744</v>
      </c>
      <c r="AA65">
        <v>11</v>
      </c>
      <c r="AB65">
        <v>9</v>
      </c>
      <c r="AC65">
        <v>5</v>
      </c>
      <c r="AD65">
        <v>11</v>
      </c>
      <c r="AE65">
        <v>9</v>
      </c>
      <c r="AF65">
        <v>11</v>
      </c>
      <c r="AG65">
        <v>11</v>
      </c>
      <c r="AH65">
        <v>8</v>
      </c>
      <c r="AI65">
        <v>11</v>
      </c>
      <c r="AJ65">
        <v>4</v>
      </c>
      <c r="AK65">
        <v>3</v>
      </c>
      <c r="AL65">
        <v>2</v>
      </c>
      <c r="AM65">
        <v>982</v>
      </c>
      <c r="AN65">
        <v>842</v>
      </c>
      <c r="AO65">
        <v>4</v>
      </c>
      <c r="AP65">
        <v>11</v>
      </c>
      <c r="AQ65">
        <v>11</v>
      </c>
      <c r="AR65">
        <v>3</v>
      </c>
      <c r="AS65">
        <v>11</v>
      </c>
      <c r="AT65">
        <v>5</v>
      </c>
      <c r="AU65">
        <v>11</v>
      </c>
      <c r="AV65">
        <v>8</v>
      </c>
      <c r="AW65">
        <v>0</v>
      </c>
      <c r="AX65">
        <v>0</v>
      </c>
      <c r="AY65">
        <v>3</v>
      </c>
      <c r="AZ65">
        <v>1</v>
      </c>
      <c r="BA65">
        <v>12109</v>
      </c>
      <c r="BB65">
        <v>744</v>
      </c>
      <c r="BC65">
        <v>11</v>
      </c>
      <c r="BD65">
        <v>13</v>
      </c>
      <c r="BE65">
        <v>13</v>
      </c>
      <c r="BF65">
        <v>15</v>
      </c>
      <c r="BG65">
        <v>5</v>
      </c>
      <c r="BH65">
        <v>11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3</v>
      </c>
      <c r="BO65">
        <v>982</v>
      </c>
      <c r="BP65">
        <v>684</v>
      </c>
      <c r="BQ65">
        <v>11</v>
      </c>
      <c r="BR65">
        <v>6</v>
      </c>
      <c r="BS65">
        <v>13</v>
      </c>
      <c r="BT65">
        <v>11</v>
      </c>
      <c r="BU65">
        <v>9</v>
      </c>
      <c r="BV65">
        <v>11</v>
      </c>
      <c r="BW65">
        <v>11</v>
      </c>
      <c r="BX65">
        <v>6</v>
      </c>
      <c r="BY65">
        <v>0</v>
      </c>
      <c r="BZ65">
        <v>0</v>
      </c>
      <c r="CA65">
        <v>3</v>
      </c>
      <c r="CB65">
        <v>1</v>
      </c>
      <c r="CC65">
        <v>11673</v>
      </c>
      <c r="CD65">
        <v>842</v>
      </c>
      <c r="CE65">
        <v>3</v>
      </c>
      <c r="CF65">
        <v>11</v>
      </c>
      <c r="CG65">
        <v>8</v>
      </c>
      <c r="CH65">
        <v>11</v>
      </c>
      <c r="CI65">
        <v>4</v>
      </c>
      <c r="CJ65">
        <v>11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3</v>
      </c>
    </row>
    <row r="66" spans="1:110" ht="15">
      <c r="A66">
        <v>3033</v>
      </c>
      <c r="B66" s="50">
        <v>43751</v>
      </c>
      <c r="C66" s="51">
        <v>0.4166666666666667</v>
      </c>
      <c r="D66">
        <v>308</v>
      </c>
      <c r="E66">
        <v>304</v>
      </c>
      <c r="F66">
        <v>308</v>
      </c>
      <c r="G66">
        <v>304</v>
      </c>
      <c r="H66">
        <v>304</v>
      </c>
      <c r="I66">
        <v>3</v>
      </c>
      <c r="J66">
        <v>4</v>
      </c>
      <c r="K66">
        <v>1040</v>
      </c>
      <c r="L66">
        <v>850</v>
      </c>
      <c r="M66">
        <v>14</v>
      </c>
      <c r="N66">
        <v>16</v>
      </c>
      <c r="O66">
        <v>8</v>
      </c>
      <c r="P66">
        <v>11</v>
      </c>
      <c r="Q66">
        <v>6</v>
      </c>
      <c r="R66">
        <v>11</v>
      </c>
      <c r="S66">
        <v>0</v>
      </c>
      <c r="T66">
        <v>0</v>
      </c>
      <c r="U66">
        <v>0</v>
      </c>
      <c r="V66">
        <v>0</v>
      </c>
      <c r="W66">
        <v>0</v>
      </c>
      <c r="X66">
        <v>3</v>
      </c>
      <c r="Y66">
        <v>975</v>
      </c>
      <c r="Z66">
        <v>546</v>
      </c>
      <c r="AA66">
        <v>7</v>
      </c>
      <c r="AB66">
        <v>11</v>
      </c>
      <c r="AC66">
        <v>3</v>
      </c>
      <c r="AD66">
        <v>11</v>
      </c>
      <c r="AE66">
        <v>11</v>
      </c>
      <c r="AF66">
        <v>8</v>
      </c>
      <c r="AG66">
        <v>7</v>
      </c>
      <c r="AH66">
        <v>11</v>
      </c>
      <c r="AI66">
        <v>0</v>
      </c>
      <c r="AJ66">
        <v>0</v>
      </c>
      <c r="AK66">
        <v>1</v>
      </c>
      <c r="AL66">
        <v>3</v>
      </c>
      <c r="AM66">
        <v>986</v>
      </c>
      <c r="AN66">
        <v>6362</v>
      </c>
      <c r="AO66">
        <v>11</v>
      </c>
      <c r="AP66">
        <v>6</v>
      </c>
      <c r="AQ66">
        <v>11</v>
      </c>
      <c r="AR66">
        <v>2</v>
      </c>
      <c r="AS66">
        <v>11</v>
      </c>
      <c r="AT66">
        <v>13</v>
      </c>
      <c r="AU66">
        <v>11</v>
      </c>
      <c r="AV66">
        <v>8</v>
      </c>
      <c r="AW66">
        <v>0</v>
      </c>
      <c r="AX66">
        <v>0</v>
      </c>
      <c r="AY66">
        <v>3</v>
      </c>
      <c r="AZ66">
        <v>1</v>
      </c>
      <c r="BA66">
        <v>1040</v>
      </c>
      <c r="BB66">
        <v>546</v>
      </c>
      <c r="BC66">
        <v>5</v>
      </c>
      <c r="BD66">
        <v>11</v>
      </c>
      <c r="BE66">
        <v>7</v>
      </c>
      <c r="BF66">
        <v>11</v>
      </c>
      <c r="BG66">
        <v>2</v>
      </c>
      <c r="BH66">
        <v>11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3</v>
      </c>
      <c r="BO66">
        <v>986</v>
      </c>
      <c r="BP66">
        <v>850</v>
      </c>
      <c r="BQ66">
        <v>11</v>
      </c>
      <c r="BR66">
        <v>1</v>
      </c>
      <c r="BS66">
        <v>11</v>
      </c>
      <c r="BT66">
        <v>13</v>
      </c>
      <c r="BU66">
        <v>11</v>
      </c>
      <c r="BV66">
        <v>5</v>
      </c>
      <c r="BW66">
        <v>11</v>
      </c>
      <c r="BX66">
        <v>4</v>
      </c>
      <c r="BY66">
        <v>0</v>
      </c>
      <c r="BZ66">
        <v>0</v>
      </c>
      <c r="CA66">
        <v>3</v>
      </c>
      <c r="CB66">
        <v>1</v>
      </c>
      <c r="CC66">
        <v>975</v>
      </c>
      <c r="CD66">
        <v>6362</v>
      </c>
      <c r="CE66">
        <v>11</v>
      </c>
      <c r="CF66">
        <v>7</v>
      </c>
      <c r="CG66">
        <v>11</v>
      </c>
      <c r="CH66">
        <v>8</v>
      </c>
      <c r="CI66">
        <v>11</v>
      </c>
      <c r="CJ66">
        <v>8</v>
      </c>
      <c r="CK66">
        <v>0</v>
      </c>
      <c r="CL66">
        <v>0</v>
      </c>
      <c r="CM66">
        <v>0</v>
      </c>
      <c r="CN66">
        <v>0</v>
      </c>
      <c r="CO66">
        <v>3</v>
      </c>
      <c r="CP66">
        <v>0</v>
      </c>
      <c r="CQ66">
        <v>975</v>
      </c>
      <c r="CR66">
        <v>986</v>
      </c>
      <c r="CS66">
        <v>850</v>
      </c>
      <c r="CT66">
        <v>546</v>
      </c>
      <c r="CU66">
        <v>11</v>
      </c>
      <c r="CV66">
        <v>7</v>
      </c>
      <c r="CW66">
        <v>7</v>
      </c>
      <c r="CX66">
        <v>11</v>
      </c>
      <c r="CY66">
        <v>6</v>
      </c>
      <c r="CZ66">
        <v>11</v>
      </c>
      <c r="DA66">
        <v>2</v>
      </c>
      <c r="DB66">
        <v>11</v>
      </c>
      <c r="DE66">
        <v>1</v>
      </c>
      <c r="DF66">
        <v>3</v>
      </c>
    </row>
    <row r="67" spans="1:110" ht="15">
      <c r="A67">
        <v>3034</v>
      </c>
      <c r="B67" s="50">
        <v>43750</v>
      </c>
      <c r="C67" s="51">
        <v>0.75</v>
      </c>
      <c r="D67">
        <v>307</v>
      </c>
      <c r="E67">
        <v>312</v>
      </c>
      <c r="F67">
        <v>312</v>
      </c>
      <c r="G67">
        <v>307</v>
      </c>
      <c r="H67">
        <v>312</v>
      </c>
      <c r="I67">
        <v>4</v>
      </c>
      <c r="J67">
        <v>3</v>
      </c>
      <c r="K67">
        <v>9209</v>
      </c>
      <c r="L67">
        <v>1529</v>
      </c>
      <c r="M67">
        <v>2</v>
      </c>
      <c r="N67">
        <v>11</v>
      </c>
      <c r="O67">
        <v>12</v>
      </c>
      <c r="P67">
        <v>14</v>
      </c>
      <c r="Q67">
        <v>11</v>
      </c>
      <c r="R67">
        <v>8</v>
      </c>
      <c r="S67">
        <v>13</v>
      </c>
      <c r="T67">
        <v>11</v>
      </c>
      <c r="U67">
        <v>11</v>
      </c>
      <c r="V67">
        <v>7</v>
      </c>
      <c r="W67">
        <v>3</v>
      </c>
      <c r="X67">
        <v>2</v>
      </c>
      <c r="Y67">
        <v>536</v>
      </c>
      <c r="Z67">
        <v>6162</v>
      </c>
      <c r="AA67">
        <v>6</v>
      </c>
      <c r="AB67">
        <v>11</v>
      </c>
      <c r="AC67">
        <v>16</v>
      </c>
      <c r="AD67">
        <v>14</v>
      </c>
      <c r="AE67">
        <v>11</v>
      </c>
      <c r="AF67">
        <v>7</v>
      </c>
      <c r="AG67">
        <v>11</v>
      </c>
      <c r="AH67">
        <v>7</v>
      </c>
      <c r="AI67">
        <v>0</v>
      </c>
      <c r="AJ67">
        <v>0</v>
      </c>
      <c r="AK67">
        <v>3</v>
      </c>
      <c r="AL67">
        <v>1</v>
      </c>
      <c r="AM67">
        <v>8593</v>
      </c>
      <c r="AN67">
        <v>935</v>
      </c>
      <c r="AO67">
        <v>11</v>
      </c>
      <c r="AP67">
        <v>8</v>
      </c>
      <c r="AQ67">
        <v>7</v>
      </c>
      <c r="AR67">
        <v>11</v>
      </c>
      <c r="AS67">
        <v>7</v>
      </c>
      <c r="AT67">
        <v>11</v>
      </c>
      <c r="AU67">
        <v>3</v>
      </c>
      <c r="AV67">
        <v>11</v>
      </c>
      <c r="AW67">
        <v>0</v>
      </c>
      <c r="AX67">
        <v>0</v>
      </c>
      <c r="AY67">
        <v>1</v>
      </c>
      <c r="AZ67">
        <v>3</v>
      </c>
      <c r="BA67">
        <v>9209</v>
      </c>
      <c r="BB67">
        <v>6162</v>
      </c>
      <c r="BC67">
        <v>12</v>
      </c>
      <c r="BD67">
        <v>10</v>
      </c>
      <c r="BE67">
        <v>4</v>
      </c>
      <c r="BF67">
        <v>11</v>
      </c>
      <c r="BG67">
        <v>6</v>
      </c>
      <c r="BH67">
        <v>11</v>
      </c>
      <c r="BI67">
        <v>11</v>
      </c>
      <c r="BJ67">
        <v>13</v>
      </c>
      <c r="BK67">
        <v>0</v>
      </c>
      <c r="BL67">
        <v>0</v>
      </c>
      <c r="BM67">
        <v>1</v>
      </c>
      <c r="BN67">
        <v>3</v>
      </c>
      <c r="BO67">
        <v>8593</v>
      </c>
      <c r="BP67">
        <v>1529</v>
      </c>
      <c r="BQ67">
        <v>7</v>
      </c>
      <c r="BR67">
        <v>11</v>
      </c>
      <c r="BS67">
        <v>11</v>
      </c>
      <c r="BT67">
        <v>9</v>
      </c>
      <c r="BU67">
        <v>11</v>
      </c>
      <c r="BV67">
        <v>5</v>
      </c>
      <c r="BW67">
        <v>9</v>
      </c>
      <c r="BX67">
        <v>11</v>
      </c>
      <c r="BY67">
        <v>11</v>
      </c>
      <c r="BZ67">
        <v>8</v>
      </c>
      <c r="CA67">
        <v>3</v>
      </c>
      <c r="CB67">
        <v>2</v>
      </c>
      <c r="CC67">
        <v>536</v>
      </c>
      <c r="CD67">
        <v>935</v>
      </c>
      <c r="CE67">
        <v>6</v>
      </c>
      <c r="CF67">
        <v>11</v>
      </c>
      <c r="CG67">
        <v>5</v>
      </c>
      <c r="CH67">
        <v>11</v>
      </c>
      <c r="CI67">
        <v>8</v>
      </c>
      <c r="CJ67">
        <v>11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3</v>
      </c>
      <c r="CQ67">
        <v>9209</v>
      </c>
      <c r="CR67">
        <v>536</v>
      </c>
      <c r="CS67">
        <v>6162</v>
      </c>
      <c r="CT67">
        <v>935</v>
      </c>
      <c r="CU67">
        <v>11</v>
      </c>
      <c r="CV67">
        <v>5</v>
      </c>
      <c r="CW67">
        <v>10</v>
      </c>
      <c r="CX67">
        <v>12</v>
      </c>
      <c r="CY67">
        <v>4</v>
      </c>
      <c r="CZ67">
        <v>11</v>
      </c>
      <c r="DA67">
        <v>11</v>
      </c>
      <c r="DB67">
        <v>8</v>
      </c>
      <c r="DC67">
        <v>11</v>
      </c>
      <c r="DD67">
        <v>3</v>
      </c>
      <c r="DE67">
        <v>3</v>
      </c>
      <c r="DF67">
        <v>2</v>
      </c>
    </row>
    <row r="68" spans="1:94" ht="15">
      <c r="A68">
        <v>3035</v>
      </c>
      <c r="B68" s="50">
        <v>43750</v>
      </c>
      <c r="C68" s="51">
        <v>0.7083333333333334</v>
      </c>
      <c r="D68">
        <v>302</v>
      </c>
      <c r="E68">
        <v>311</v>
      </c>
      <c r="F68">
        <v>302</v>
      </c>
      <c r="G68">
        <v>311</v>
      </c>
      <c r="H68">
        <v>302</v>
      </c>
      <c r="I68">
        <v>6</v>
      </c>
      <c r="J68">
        <v>0</v>
      </c>
      <c r="K68">
        <v>3390</v>
      </c>
      <c r="L68">
        <v>6368</v>
      </c>
      <c r="M68">
        <v>11</v>
      </c>
      <c r="N68">
        <v>6</v>
      </c>
      <c r="O68">
        <v>11</v>
      </c>
      <c r="P68">
        <v>2</v>
      </c>
      <c r="Q68">
        <v>11</v>
      </c>
      <c r="R68">
        <v>6</v>
      </c>
      <c r="S68">
        <v>0</v>
      </c>
      <c r="T68">
        <v>0</v>
      </c>
      <c r="U68">
        <v>0</v>
      </c>
      <c r="V68">
        <v>0</v>
      </c>
      <c r="W68">
        <v>3</v>
      </c>
      <c r="X68">
        <v>0</v>
      </c>
      <c r="Y68">
        <v>645</v>
      </c>
      <c r="Z68">
        <v>4024</v>
      </c>
      <c r="AA68">
        <v>11</v>
      </c>
      <c r="AB68">
        <v>3</v>
      </c>
      <c r="AC68">
        <v>11</v>
      </c>
      <c r="AD68">
        <v>4</v>
      </c>
      <c r="AE68">
        <v>11</v>
      </c>
      <c r="AF68">
        <v>5</v>
      </c>
      <c r="AG68">
        <v>0</v>
      </c>
      <c r="AH68">
        <v>0</v>
      </c>
      <c r="AI68">
        <v>0</v>
      </c>
      <c r="AJ68">
        <v>0</v>
      </c>
      <c r="AK68">
        <v>3</v>
      </c>
      <c r="AL68">
        <v>0</v>
      </c>
      <c r="AM68">
        <v>308</v>
      </c>
      <c r="AN68">
        <v>5283</v>
      </c>
      <c r="AO68">
        <v>11</v>
      </c>
      <c r="AP68">
        <v>9</v>
      </c>
      <c r="AQ68">
        <v>11</v>
      </c>
      <c r="AR68">
        <v>1</v>
      </c>
      <c r="AS68">
        <v>11</v>
      </c>
      <c r="AT68">
        <v>8</v>
      </c>
      <c r="AU68">
        <v>0</v>
      </c>
      <c r="AV68">
        <v>0</v>
      </c>
      <c r="AW68">
        <v>0</v>
      </c>
      <c r="AX68">
        <v>0</v>
      </c>
      <c r="AY68">
        <v>3</v>
      </c>
      <c r="AZ68">
        <v>0</v>
      </c>
      <c r="BA68">
        <v>3390</v>
      </c>
      <c r="BB68">
        <v>4024</v>
      </c>
      <c r="BC68">
        <v>11</v>
      </c>
      <c r="BD68">
        <v>4</v>
      </c>
      <c r="BE68">
        <v>9</v>
      </c>
      <c r="BF68">
        <v>11</v>
      </c>
      <c r="BG68">
        <v>11</v>
      </c>
      <c r="BH68">
        <v>9</v>
      </c>
      <c r="BI68">
        <v>11</v>
      </c>
      <c r="BJ68">
        <v>8</v>
      </c>
      <c r="BK68">
        <v>0</v>
      </c>
      <c r="BL68">
        <v>0</v>
      </c>
      <c r="BM68">
        <v>3</v>
      </c>
      <c r="BN68">
        <v>1</v>
      </c>
      <c r="BO68">
        <v>308</v>
      </c>
      <c r="BP68">
        <v>6368</v>
      </c>
      <c r="BQ68">
        <v>11</v>
      </c>
      <c r="BR68">
        <v>4</v>
      </c>
      <c r="BS68">
        <v>11</v>
      </c>
      <c r="BT68">
        <v>1</v>
      </c>
      <c r="BU68">
        <v>11</v>
      </c>
      <c r="BV68">
        <v>5</v>
      </c>
      <c r="BW68">
        <v>0</v>
      </c>
      <c r="BX68">
        <v>0</v>
      </c>
      <c r="BY68">
        <v>0</v>
      </c>
      <c r="BZ68">
        <v>0</v>
      </c>
      <c r="CA68">
        <v>3</v>
      </c>
      <c r="CB68">
        <v>0</v>
      </c>
      <c r="CC68">
        <v>645</v>
      </c>
      <c r="CD68">
        <v>5283</v>
      </c>
      <c r="CE68">
        <v>11</v>
      </c>
      <c r="CF68">
        <v>5</v>
      </c>
      <c r="CG68">
        <v>11</v>
      </c>
      <c r="CH68">
        <v>5</v>
      </c>
      <c r="CI68">
        <v>7</v>
      </c>
      <c r="CJ68">
        <v>11</v>
      </c>
      <c r="CK68">
        <v>11</v>
      </c>
      <c r="CL68">
        <v>9</v>
      </c>
      <c r="CM68">
        <v>0</v>
      </c>
      <c r="CN68">
        <v>0</v>
      </c>
      <c r="CO68">
        <v>3</v>
      </c>
      <c r="CP68">
        <v>1</v>
      </c>
    </row>
    <row r="69" spans="1:94" ht="15">
      <c r="A69">
        <v>3036</v>
      </c>
      <c r="B69" s="50">
        <v>43750</v>
      </c>
      <c r="C69" s="51">
        <v>0.7083333333333334</v>
      </c>
      <c r="D69">
        <v>309</v>
      </c>
      <c r="E69">
        <v>310</v>
      </c>
      <c r="F69">
        <v>310</v>
      </c>
      <c r="G69">
        <v>309</v>
      </c>
      <c r="H69">
        <v>309</v>
      </c>
      <c r="I69">
        <v>0</v>
      </c>
      <c r="J69">
        <v>6</v>
      </c>
      <c r="K69">
        <v>1152</v>
      </c>
      <c r="L69">
        <v>8315</v>
      </c>
      <c r="M69">
        <v>11</v>
      </c>
      <c r="N69">
        <v>8</v>
      </c>
      <c r="O69">
        <v>11</v>
      </c>
      <c r="P69">
        <v>13</v>
      </c>
      <c r="Q69">
        <v>6</v>
      </c>
      <c r="R69">
        <v>11</v>
      </c>
      <c r="S69">
        <v>4</v>
      </c>
      <c r="T69">
        <v>11</v>
      </c>
      <c r="U69">
        <v>0</v>
      </c>
      <c r="V69">
        <v>0</v>
      </c>
      <c r="W69">
        <v>1</v>
      </c>
      <c r="X69">
        <v>3</v>
      </c>
      <c r="Y69">
        <v>7026</v>
      </c>
      <c r="Z69">
        <v>7959</v>
      </c>
      <c r="AA69">
        <v>8</v>
      </c>
      <c r="AB69">
        <v>11</v>
      </c>
      <c r="AC69">
        <v>11</v>
      </c>
      <c r="AD69">
        <v>6</v>
      </c>
      <c r="AE69">
        <v>5</v>
      </c>
      <c r="AF69">
        <v>11</v>
      </c>
      <c r="AG69">
        <v>6</v>
      </c>
      <c r="AH69">
        <v>11</v>
      </c>
      <c r="AI69">
        <v>0</v>
      </c>
      <c r="AJ69">
        <v>0</v>
      </c>
      <c r="AK69">
        <v>1</v>
      </c>
      <c r="AL69">
        <v>3</v>
      </c>
      <c r="AM69">
        <v>878</v>
      </c>
      <c r="AN69">
        <v>6780</v>
      </c>
      <c r="AO69">
        <v>11</v>
      </c>
      <c r="AP69">
        <v>2</v>
      </c>
      <c r="AQ69">
        <v>13</v>
      </c>
      <c r="AR69">
        <v>15</v>
      </c>
      <c r="AS69">
        <v>5</v>
      </c>
      <c r="AT69">
        <v>11</v>
      </c>
      <c r="AU69">
        <v>7</v>
      </c>
      <c r="AV69">
        <v>11</v>
      </c>
      <c r="AW69">
        <v>0</v>
      </c>
      <c r="AX69">
        <v>0</v>
      </c>
      <c r="AY69">
        <v>1</v>
      </c>
      <c r="AZ69">
        <v>3</v>
      </c>
      <c r="BA69">
        <v>1152</v>
      </c>
      <c r="BB69">
        <v>7959</v>
      </c>
      <c r="BC69">
        <v>5</v>
      </c>
      <c r="BD69">
        <v>11</v>
      </c>
      <c r="BE69">
        <v>4</v>
      </c>
      <c r="BF69">
        <v>11</v>
      </c>
      <c r="BG69">
        <v>3</v>
      </c>
      <c r="BH69">
        <v>11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3</v>
      </c>
      <c r="BO69">
        <v>878</v>
      </c>
      <c r="BP69">
        <v>8315</v>
      </c>
      <c r="BQ69">
        <v>11</v>
      </c>
      <c r="BR69">
        <v>9</v>
      </c>
      <c r="BS69">
        <v>2</v>
      </c>
      <c r="BT69">
        <v>11</v>
      </c>
      <c r="BU69">
        <v>5</v>
      </c>
      <c r="BV69">
        <v>11</v>
      </c>
      <c r="BW69">
        <v>6</v>
      </c>
      <c r="BX69">
        <v>11</v>
      </c>
      <c r="BY69">
        <v>0</v>
      </c>
      <c r="BZ69">
        <v>0</v>
      </c>
      <c r="CA69">
        <v>1</v>
      </c>
      <c r="CB69">
        <v>3</v>
      </c>
      <c r="CC69">
        <v>7026</v>
      </c>
      <c r="CD69">
        <v>6780</v>
      </c>
      <c r="CE69">
        <v>11</v>
      </c>
      <c r="CF69">
        <v>3</v>
      </c>
      <c r="CG69">
        <v>5</v>
      </c>
      <c r="CH69">
        <v>11</v>
      </c>
      <c r="CI69">
        <v>8</v>
      </c>
      <c r="CJ69">
        <v>11</v>
      </c>
      <c r="CK69">
        <v>5</v>
      </c>
      <c r="CL69">
        <v>11</v>
      </c>
      <c r="CM69">
        <v>0</v>
      </c>
      <c r="CN69">
        <v>0</v>
      </c>
      <c r="CO69">
        <v>1</v>
      </c>
      <c r="CP69">
        <v>3</v>
      </c>
    </row>
    <row r="70" spans="1:94" ht="15">
      <c r="A70">
        <v>3041</v>
      </c>
      <c r="B70" s="50">
        <v>43758</v>
      </c>
      <c r="C70" s="51">
        <v>0.4583333333333333</v>
      </c>
      <c r="D70">
        <v>301</v>
      </c>
      <c r="E70">
        <v>310</v>
      </c>
      <c r="F70">
        <v>310</v>
      </c>
      <c r="G70">
        <v>301</v>
      </c>
      <c r="H70">
        <v>301</v>
      </c>
      <c r="I70">
        <v>2</v>
      </c>
      <c r="J70">
        <v>4</v>
      </c>
      <c r="K70">
        <v>878</v>
      </c>
      <c r="L70">
        <v>6017</v>
      </c>
      <c r="M70">
        <v>11</v>
      </c>
      <c r="N70">
        <v>9</v>
      </c>
      <c r="O70">
        <v>11</v>
      </c>
      <c r="P70">
        <v>6</v>
      </c>
      <c r="Q70">
        <v>8</v>
      </c>
      <c r="R70">
        <v>11</v>
      </c>
      <c r="S70">
        <v>11</v>
      </c>
      <c r="T70">
        <v>6</v>
      </c>
      <c r="U70">
        <v>0</v>
      </c>
      <c r="V70">
        <v>0</v>
      </c>
      <c r="W70">
        <v>3</v>
      </c>
      <c r="X70">
        <v>1</v>
      </c>
      <c r="Y70">
        <v>7026</v>
      </c>
      <c r="Z70">
        <v>8843</v>
      </c>
      <c r="AA70">
        <v>9</v>
      </c>
      <c r="AB70">
        <v>11</v>
      </c>
      <c r="AC70">
        <v>11</v>
      </c>
      <c r="AD70">
        <v>13</v>
      </c>
      <c r="AE70">
        <v>11</v>
      </c>
      <c r="AF70">
        <v>8</v>
      </c>
      <c r="AG70">
        <v>6</v>
      </c>
      <c r="AH70">
        <v>11</v>
      </c>
      <c r="AI70">
        <v>0</v>
      </c>
      <c r="AJ70">
        <v>0</v>
      </c>
      <c r="AK70">
        <v>1</v>
      </c>
      <c r="AL70">
        <v>3</v>
      </c>
      <c r="AM70">
        <v>7713</v>
      </c>
      <c r="AN70">
        <v>11575</v>
      </c>
      <c r="AO70">
        <v>6</v>
      </c>
      <c r="AP70">
        <v>11</v>
      </c>
      <c r="AQ70">
        <v>11</v>
      </c>
      <c r="AR70">
        <v>9</v>
      </c>
      <c r="AS70">
        <v>12</v>
      </c>
      <c r="AT70">
        <v>14</v>
      </c>
      <c r="AU70">
        <v>7</v>
      </c>
      <c r="AV70">
        <v>11</v>
      </c>
      <c r="AW70">
        <v>0</v>
      </c>
      <c r="AX70">
        <v>0</v>
      </c>
      <c r="AY70">
        <v>1</v>
      </c>
      <c r="AZ70">
        <v>3</v>
      </c>
      <c r="BA70">
        <v>878</v>
      </c>
      <c r="BB70">
        <v>8843</v>
      </c>
      <c r="BC70">
        <v>5</v>
      </c>
      <c r="BD70">
        <v>11</v>
      </c>
      <c r="BE70">
        <v>9</v>
      </c>
      <c r="BF70">
        <v>11</v>
      </c>
      <c r="BG70">
        <v>8</v>
      </c>
      <c r="BH70">
        <v>11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3</v>
      </c>
      <c r="BO70">
        <v>7713</v>
      </c>
      <c r="BP70">
        <v>6017</v>
      </c>
      <c r="BQ70">
        <v>4</v>
      </c>
      <c r="BR70">
        <v>11</v>
      </c>
      <c r="BS70">
        <v>11</v>
      </c>
      <c r="BT70">
        <v>8</v>
      </c>
      <c r="BU70">
        <v>11</v>
      </c>
      <c r="BV70">
        <v>9</v>
      </c>
      <c r="BW70">
        <v>6</v>
      </c>
      <c r="BX70">
        <v>11</v>
      </c>
      <c r="BY70">
        <v>11</v>
      </c>
      <c r="BZ70">
        <v>6</v>
      </c>
      <c r="CA70">
        <v>3</v>
      </c>
      <c r="CB70">
        <v>2</v>
      </c>
      <c r="CC70">
        <v>7026</v>
      </c>
      <c r="CD70">
        <v>11575</v>
      </c>
      <c r="CE70">
        <v>10</v>
      </c>
      <c r="CF70">
        <v>12</v>
      </c>
      <c r="CG70">
        <v>5</v>
      </c>
      <c r="CH70">
        <v>11</v>
      </c>
      <c r="CI70">
        <v>11</v>
      </c>
      <c r="CJ70">
        <v>8</v>
      </c>
      <c r="CK70">
        <v>11</v>
      </c>
      <c r="CL70">
        <v>7</v>
      </c>
      <c r="CM70">
        <v>13</v>
      </c>
      <c r="CN70">
        <v>15</v>
      </c>
      <c r="CO70">
        <v>2</v>
      </c>
      <c r="CP70">
        <v>3</v>
      </c>
    </row>
    <row r="71" spans="1:110" ht="15">
      <c r="A71">
        <v>3042</v>
      </c>
      <c r="B71" s="50">
        <v>43757</v>
      </c>
      <c r="C71" s="51" t="s">
        <v>900</v>
      </c>
      <c r="D71">
        <v>311</v>
      </c>
      <c r="E71">
        <v>309</v>
      </c>
      <c r="F71">
        <v>309</v>
      </c>
      <c r="G71">
        <v>311</v>
      </c>
      <c r="H71">
        <v>311</v>
      </c>
      <c r="I71">
        <v>3</v>
      </c>
      <c r="J71">
        <v>4</v>
      </c>
      <c r="K71">
        <v>8315</v>
      </c>
      <c r="L71">
        <v>4024</v>
      </c>
      <c r="M71">
        <v>7</v>
      </c>
      <c r="N71">
        <v>11</v>
      </c>
      <c r="O71">
        <v>11</v>
      </c>
      <c r="P71">
        <v>5</v>
      </c>
      <c r="Q71">
        <v>12</v>
      </c>
      <c r="R71">
        <v>14</v>
      </c>
      <c r="S71">
        <v>9</v>
      </c>
      <c r="T71">
        <v>11</v>
      </c>
      <c r="U71">
        <v>0</v>
      </c>
      <c r="V71">
        <v>0</v>
      </c>
      <c r="W71">
        <v>1</v>
      </c>
      <c r="X71">
        <v>3</v>
      </c>
      <c r="Y71">
        <v>6780</v>
      </c>
      <c r="Z71">
        <v>6909</v>
      </c>
      <c r="AA71">
        <v>6</v>
      </c>
      <c r="AB71">
        <v>11</v>
      </c>
      <c r="AC71">
        <v>11</v>
      </c>
      <c r="AD71">
        <v>8</v>
      </c>
      <c r="AE71">
        <v>11</v>
      </c>
      <c r="AF71">
        <v>9</v>
      </c>
      <c r="AG71">
        <v>11</v>
      </c>
      <c r="AH71">
        <v>4</v>
      </c>
      <c r="AI71">
        <v>0</v>
      </c>
      <c r="AJ71">
        <v>0</v>
      </c>
      <c r="AK71">
        <v>3</v>
      </c>
      <c r="AL71">
        <v>1</v>
      </c>
      <c r="AM71">
        <v>7959</v>
      </c>
      <c r="AN71">
        <v>5283</v>
      </c>
      <c r="AO71">
        <v>7</v>
      </c>
      <c r="AP71">
        <v>11</v>
      </c>
      <c r="AQ71">
        <v>12</v>
      </c>
      <c r="AR71">
        <v>10</v>
      </c>
      <c r="AS71">
        <v>11</v>
      </c>
      <c r="AT71">
        <v>9</v>
      </c>
      <c r="AU71">
        <v>11</v>
      </c>
      <c r="AV71">
        <v>7</v>
      </c>
      <c r="AW71">
        <v>0</v>
      </c>
      <c r="AX71">
        <v>0</v>
      </c>
      <c r="AY71">
        <v>3</v>
      </c>
      <c r="AZ71">
        <v>1</v>
      </c>
      <c r="BA71">
        <v>8315</v>
      </c>
      <c r="BB71">
        <v>6909</v>
      </c>
      <c r="BC71">
        <v>11</v>
      </c>
      <c r="BD71">
        <v>9</v>
      </c>
      <c r="BE71">
        <v>11</v>
      </c>
      <c r="BF71">
        <v>7</v>
      </c>
      <c r="BG71">
        <v>7</v>
      </c>
      <c r="BH71">
        <v>11</v>
      </c>
      <c r="BI71">
        <v>8</v>
      </c>
      <c r="BJ71">
        <v>11</v>
      </c>
      <c r="BK71">
        <v>5</v>
      </c>
      <c r="BL71">
        <v>11</v>
      </c>
      <c r="BM71">
        <v>2</v>
      </c>
      <c r="BN71">
        <v>3</v>
      </c>
      <c r="BO71">
        <v>7959</v>
      </c>
      <c r="BP71">
        <v>4024</v>
      </c>
      <c r="BQ71">
        <v>11</v>
      </c>
      <c r="BR71">
        <v>8</v>
      </c>
      <c r="BS71">
        <v>4</v>
      </c>
      <c r="BT71">
        <v>11</v>
      </c>
      <c r="BU71">
        <v>9</v>
      </c>
      <c r="BV71">
        <v>11</v>
      </c>
      <c r="BW71">
        <v>11</v>
      </c>
      <c r="BX71">
        <v>13</v>
      </c>
      <c r="BY71">
        <v>0</v>
      </c>
      <c r="BZ71">
        <v>0</v>
      </c>
      <c r="CA71">
        <v>1</v>
      </c>
      <c r="CB71">
        <v>3</v>
      </c>
      <c r="CC71">
        <v>6780</v>
      </c>
      <c r="CD71">
        <v>5283</v>
      </c>
      <c r="CE71">
        <v>10</v>
      </c>
      <c r="CF71">
        <v>12</v>
      </c>
      <c r="CG71">
        <v>11</v>
      </c>
      <c r="CH71">
        <v>8</v>
      </c>
      <c r="CI71">
        <v>5</v>
      </c>
      <c r="CJ71">
        <v>11</v>
      </c>
      <c r="CK71">
        <v>11</v>
      </c>
      <c r="CL71">
        <v>6</v>
      </c>
      <c r="CM71">
        <v>11</v>
      </c>
      <c r="CN71">
        <v>4</v>
      </c>
      <c r="CO71">
        <v>3</v>
      </c>
      <c r="CP71">
        <v>2</v>
      </c>
      <c r="CQ71">
        <v>7959</v>
      </c>
      <c r="CR71">
        <v>6780</v>
      </c>
      <c r="CS71">
        <v>4024</v>
      </c>
      <c r="CT71">
        <v>6909</v>
      </c>
      <c r="CU71">
        <v>8</v>
      </c>
      <c r="CV71">
        <v>11</v>
      </c>
      <c r="CW71">
        <v>5</v>
      </c>
      <c r="CX71">
        <v>11</v>
      </c>
      <c r="CY71">
        <v>7</v>
      </c>
      <c r="CZ71">
        <v>11</v>
      </c>
      <c r="DE71">
        <v>0</v>
      </c>
      <c r="DF71">
        <v>3</v>
      </c>
    </row>
    <row r="72" spans="1:94" ht="15">
      <c r="A72">
        <v>3043</v>
      </c>
      <c r="B72" s="50">
        <v>43757</v>
      </c>
      <c r="C72" s="51">
        <v>0.7083333333333334</v>
      </c>
      <c r="D72">
        <v>312</v>
      </c>
      <c r="E72">
        <v>302</v>
      </c>
      <c r="F72">
        <v>302</v>
      </c>
      <c r="G72">
        <v>312</v>
      </c>
      <c r="H72">
        <v>312</v>
      </c>
      <c r="I72">
        <v>1</v>
      </c>
      <c r="J72">
        <v>5</v>
      </c>
      <c r="K72">
        <v>3390</v>
      </c>
      <c r="L72">
        <v>9209</v>
      </c>
      <c r="M72">
        <v>9</v>
      </c>
      <c r="N72">
        <v>11</v>
      </c>
      <c r="O72">
        <v>10</v>
      </c>
      <c r="P72">
        <v>12</v>
      </c>
      <c r="Q72">
        <v>5</v>
      </c>
      <c r="R72">
        <v>11</v>
      </c>
      <c r="S72">
        <v>0</v>
      </c>
      <c r="T72">
        <v>0</v>
      </c>
      <c r="U72">
        <v>0</v>
      </c>
      <c r="V72">
        <v>0</v>
      </c>
      <c r="W72">
        <v>0</v>
      </c>
      <c r="X72">
        <v>3</v>
      </c>
      <c r="Y72">
        <v>308</v>
      </c>
      <c r="Z72">
        <v>6826</v>
      </c>
      <c r="AA72">
        <v>7</v>
      </c>
      <c r="AB72">
        <v>11</v>
      </c>
      <c r="AC72">
        <v>5</v>
      </c>
      <c r="AD72">
        <v>11</v>
      </c>
      <c r="AE72">
        <v>5</v>
      </c>
      <c r="AF72">
        <v>11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3</v>
      </c>
      <c r="AM72">
        <v>645</v>
      </c>
      <c r="AN72">
        <v>8593</v>
      </c>
      <c r="AO72">
        <v>9</v>
      </c>
      <c r="AP72">
        <v>11</v>
      </c>
      <c r="AQ72">
        <v>23</v>
      </c>
      <c r="AR72">
        <v>21</v>
      </c>
      <c r="AS72">
        <v>2</v>
      </c>
      <c r="AT72">
        <v>11</v>
      </c>
      <c r="AU72">
        <v>4</v>
      </c>
      <c r="AV72">
        <v>11</v>
      </c>
      <c r="AW72">
        <v>0</v>
      </c>
      <c r="AX72">
        <v>0</v>
      </c>
      <c r="AY72">
        <v>1</v>
      </c>
      <c r="AZ72">
        <v>3</v>
      </c>
      <c r="BA72">
        <v>3390</v>
      </c>
      <c r="BB72">
        <v>6826</v>
      </c>
      <c r="BC72">
        <v>8</v>
      </c>
      <c r="BD72">
        <v>11</v>
      </c>
      <c r="BE72">
        <v>9</v>
      </c>
      <c r="BF72">
        <v>11</v>
      </c>
      <c r="BG72">
        <v>10</v>
      </c>
      <c r="BH72">
        <v>12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3</v>
      </c>
      <c r="BO72">
        <v>645</v>
      </c>
      <c r="BP72">
        <v>9209</v>
      </c>
      <c r="BQ72">
        <v>11</v>
      </c>
      <c r="BR72">
        <v>9</v>
      </c>
      <c r="BS72">
        <v>11</v>
      </c>
      <c r="BT72">
        <v>8</v>
      </c>
      <c r="BU72">
        <v>11</v>
      </c>
      <c r="BV72">
        <v>8</v>
      </c>
      <c r="BW72">
        <v>0</v>
      </c>
      <c r="BX72">
        <v>0</v>
      </c>
      <c r="BY72">
        <v>0</v>
      </c>
      <c r="BZ72">
        <v>0</v>
      </c>
      <c r="CA72">
        <v>3</v>
      </c>
      <c r="CB72">
        <v>0</v>
      </c>
      <c r="CC72">
        <v>308</v>
      </c>
      <c r="CD72">
        <v>8593</v>
      </c>
      <c r="CE72">
        <v>7</v>
      </c>
      <c r="CF72">
        <v>11</v>
      </c>
      <c r="CG72">
        <v>10</v>
      </c>
      <c r="CH72">
        <v>12</v>
      </c>
      <c r="CI72">
        <v>11</v>
      </c>
      <c r="CJ72">
        <v>9</v>
      </c>
      <c r="CK72">
        <v>5</v>
      </c>
      <c r="CL72">
        <v>11</v>
      </c>
      <c r="CM72">
        <v>0</v>
      </c>
      <c r="CN72">
        <v>0</v>
      </c>
      <c r="CO72">
        <v>1</v>
      </c>
      <c r="CP72">
        <v>3</v>
      </c>
    </row>
    <row r="73" spans="1:94" ht="15">
      <c r="A73">
        <v>3044</v>
      </c>
      <c r="B73" s="50">
        <v>43757</v>
      </c>
      <c r="C73" s="51">
        <v>0.7083333333333334</v>
      </c>
      <c r="D73">
        <v>304</v>
      </c>
      <c r="E73">
        <v>307</v>
      </c>
      <c r="F73">
        <v>304</v>
      </c>
      <c r="G73">
        <v>307</v>
      </c>
      <c r="H73">
        <v>307</v>
      </c>
      <c r="I73">
        <v>2</v>
      </c>
      <c r="J73">
        <v>4</v>
      </c>
      <c r="K73">
        <v>5144</v>
      </c>
      <c r="L73">
        <v>935</v>
      </c>
      <c r="M73">
        <v>11</v>
      </c>
      <c r="N73">
        <v>8</v>
      </c>
      <c r="O73">
        <v>4</v>
      </c>
      <c r="P73">
        <v>11</v>
      </c>
      <c r="Q73">
        <v>12</v>
      </c>
      <c r="R73">
        <v>14</v>
      </c>
      <c r="S73">
        <v>7</v>
      </c>
      <c r="T73">
        <v>11</v>
      </c>
      <c r="U73">
        <v>0</v>
      </c>
      <c r="V73">
        <v>0</v>
      </c>
      <c r="W73">
        <v>1</v>
      </c>
      <c r="X73">
        <v>3</v>
      </c>
      <c r="Y73">
        <v>850</v>
      </c>
      <c r="Z73">
        <v>6162</v>
      </c>
      <c r="AA73">
        <v>8</v>
      </c>
      <c r="AB73">
        <v>11</v>
      </c>
      <c r="AC73">
        <v>11</v>
      </c>
      <c r="AD73">
        <v>6</v>
      </c>
      <c r="AE73">
        <v>2</v>
      </c>
      <c r="AF73">
        <v>11</v>
      </c>
      <c r="AG73">
        <v>11</v>
      </c>
      <c r="AH73">
        <v>9</v>
      </c>
      <c r="AI73">
        <v>11</v>
      </c>
      <c r="AJ73">
        <v>5</v>
      </c>
      <c r="AK73">
        <v>3</v>
      </c>
      <c r="AL73">
        <v>2</v>
      </c>
      <c r="AM73">
        <v>8505</v>
      </c>
      <c r="AN73">
        <v>1529</v>
      </c>
      <c r="AO73">
        <v>11</v>
      </c>
      <c r="AP73">
        <v>8</v>
      </c>
      <c r="AQ73">
        <v>11</v>
      </c>
      <c r="AR73">
        <v>9</v>
      </c>
      <c r="AS73">
        <v>8</v>
      </c>
      <c r="AT73">
        <v>11</v>
      </c>
      <c r="AU73">
        <v>9</v>
      </c>
      <c r="AV73">
        <v>11</v>
      </c>
      <c r="AW73">
        <v>2</v>
      </c>
      <c r="AX73">
        <v>11</v>
      </c>
      <c r="AY73">
        <v>2</v>
      </c>
      <c r="AZ73">
        <v>3</v>
      </c>
      <c r="BA73">
        <v>5144</v>
      </c>
      <c r="BB73">
        <v>6162</v>
      </c>
      <c r="BC73">
        <v>5</v>
      </c>
      <c r="BD73">
        <v>11</v>
      </c>
      <c r="BE73">
        <v>5</v>
      </c>
      <c r="BF73">
        <v>11</v>
      </c>
      <c r="BG73">
        <v>4</v>
      </c>
      <c r="BH73">
        <v>11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3</v>
      </c>
      <c r="BO73">
        <v>8505</v>
      </c>
      <c r="BP73">
        <v>935</v>
      </c>
      <c r="BQ73">
        <v>8</v>
      </c>
      <c r="BR73">
        <v>11</v>
      </c>
      <c r="BS73">
        <v>6</v>
      </c>
      <c r="BT73">
        <v>11</v>
      </c>
      <c r="BU73">
        <v>10</v>
      </c>
      <c r="BV73">
        <v>12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3</v>
      </c>
      <c r="CC73">
        <v>850</v>
      </c>
      <c r="CD73">
        <v>1529</v>
      </c>
      <c r="CE73">
        <v>13</v>
      </c>
      <c r="CF73">
        <v>15</v>
      </c>
      <c r="CG73">
        <v>12</v>
      </c>
      <c r="CH73">
        <v>10</v>
      </c>
      <c r="CI73">
        <v>11</v>
      </c>
      <c r="CJ73">
        <v>1</v>
      </c>
      <c r="CK73">
        <v>10</v>
      </c>
      <c r="CL73">
        <v>12</v>
      </c>
      <c r="CM73">
        <v>11</v>
      </c>
      <c r="CN73">
        <v>7</v>
      </c>
      <c r="CO73">
        <v>3</v>
      </c>
      <c r="CP73">
        <v>2</v>
      </c>
    </row>
    <row r="74" spans="1:94" ht="15">
      <c r="A74">
        <v>3045</v>
      </c>
      <c r="B74" s="50">
        <v>43758</v>
      </c>
      <c r="C74" s="51">
        <v>0.4583333333333333</v>
      </c>
      <c r="D74">
        <v>303</v>
      </c>
      <c r="E74">
        <v>308</v>
      </c>
      <c r="F74">
        <v>303</v>
      </c>
      <c r="G74">
        <v>308</v>
      </c>
      <c r="H74">
        <v>303</v>
      </c>
      <c r="I74">
        <v>5</v>
      </c>
      <c r="J74">
        <v>1</v>
      </c>
      <c r="K74">
        <v>842</v>
      </c>
      <c r="L74">
        <v>975</v>
      </c>
      <c r="M74">
        <v>13</v>
      </c>
      <c r="N74">
        <v>11</v>
      </c>
      <c r="O74">
        <v>11</v>
      </c>
      <c r="P74">
        <v>7</v>
      </c>
      <c r="Q74">
        <v>13</v>
      </c>
      <c r="R74">
        <v>11</v>
      </c>
      <c r="S74">
        <v>0</v>
      </c>
      <c r="T74">
        <v>0</v>
      </c>
      <c r="U74">
        <v>0</v>
      </c>
      <c r="V74">
        <v>0</v>
      </c>
      <c r="W74">
        <v>3</v>
      </c>
      <c r="X74">
        <v>0</v>
      </c>
      <c r="Y74">
        <v>732</v>
      </c>
      <c r="Z74">
        <v>1067</v>
      </c>
      <c r="AA74">
        <v>6</v>
      </c>
      <c r="AB74">
        <v>11</v>
      </c>
      <c r="AC74">
        <v>11</v>
      </c>
      <c r="AD74">
        <v>9</v>
      </c>
      <c r="AE74">
        <v>2</v>
      </c>
      <c r="AF74">
        <v>11</v>
      </c>
      <c r="AG74">
        <v>6</v>
      </c>
      <c r="AH74">
        <v>11</v>
      </c>
      <c r="AI74">
        <v>0</v>
      </c>
      <c r="AJ74">
        <v>0</v>
      </c>
      <c r="AK74">
        <v>1</v>
      </c>
      <c r="AL74">
        <v>3</v>
      </c>
      <c r="AM74">
        <v>684</v>
      </c>
      <c r="AN74">
        <v>986</v>
      </c>
      <c r="AO74">
        <v>9</v>
      </c>
      <c r="AP74">
        <v>11</v>
      </c>
      <c r="AQ74">
        <v>11</v>
      </c>
      <c r="AR74">
        <v>5</v>
      </c>
      <c r="AS74">
        <v>11</v>
      </c>
      <c r="AT74">
        <v>7</v>
      </c>
      <c r="AU74">
        <v>10</v>
      </c>
      <c r="AV74">
        <v>12</v>
      </c>
      <c r="AW74">
        <v>11</v>
      </c>
      <c r="AX74">
        <v>5</v>
      </c>
      <c r="AY74">
        <v>3</v>
      </c>
      <c r="AZ74">
        <v>2</v>
      </c>
      <c r="BA74">
        <v>842</v>
      </c>
      <c r="BB74">
        <v>1067</v>
      </c>
      <c r="BC74">
        <v>11</v>
      </c>
      <c r="BD74">
        <v>8</v>
      </c>
      <c r="BE74">
        <v>13</v>
      </c>
      <c r="BF74">
        <v>11</v>
      </c>
      <c r="BG74">
        <v>11</v>
      </c>
      <c r="BH74">
        <v>2</v>
      </c>
      <c r="BI74">
        <v>0</v>
      </c>
      <c r="BJ74">
        <v>0</v>
      </c>
      <c r="BK74">
        <v>0</v>
      </c>
      <c r="BL74">
        <v>0</v>
      </c>
      <c r="BM74">
        <v>3</v>
      </c>
      <c r="BN74">
        <v>0</v>
      </c>
      <c r="BO74">
        <v>684</v>
      </c>
      <c r="BP74">
        <v>975</v>
      </c>
      <c r="BQ74">
        <v>11</v>
      </c>
      <c r="BR74">
        <v>7</v>
      </c>
      <c r="BS74">
        <v>11</v>
      </c>
      <c r="BT74">
        <v>5</v>
      </c>
      <c r="BU74">
        <v>11</v>
      </c>
      <c r="BV74">
        <v>7</v>
      </c>
      <c r="BW74">
        <v>0</v>
      </c>
      <c r="BX74">
        <v>0</v>
      </c>
      <c r="BY74">
        <v>0</v>
      </c>
      <c r="BZ74">
        <v>0</v>
      </c>
      <c r="CA74">
        <v>3</v>
      </c>
      <c r="CB74">
        <v>0</v>
      </c>
      <c r="CC74">
        <v>732</v>
      </c>
      <c r="CD74">
        <v>986</v>
      </c>
      <c r="CE74">
        <v>10</v>
      </c>
      <c r="CF74">
        <v>12</v>
      </c>
      <c r="CG74">
        <v>2</v>
      </c>
      <c r="CH74">
        <v>11</v>
      </c>
      <c r="CI74">
        <v>12</v>
      </c>
      <c r="CJ74">
        <v>10</v>
      </c>
      <c r="CK74">
        <v>11</v>
      </c>
      <c r="CL74">
        <v>7</v>
      </c>
      <c r="CM74">
        <v>11</v>
      </c>
      <c r="CN74">
        <v>4</v>
      </c>
      <c r="CO74">
        <v>3</v>
      </c>
      <c r="CP74">
        <v>2</v>
      </c>
    </row>
    <row r="75" spans="1:110" ht="15">
      <c r="A75">
        <v>3046</v>
      </c>
      <c r="B75" s="50">
        <v>43757</v>
      </c>
      <c r="C75" s="51">
        <v>0.7083333333333334</v>
      </c>
      <c r="D75">
        <v>305</v>
      </c>
      <c r="E75">
        <v>306</v>
      </c>
      <c r="F75">
        <v>305</v>
      </c>
      <c r="G75">
        <v>306</v>
      </c>
      <c r="H75">
        <v>306</v>
      </c>
      <c r="I75">
        <v>3</v>
      </c>
      <c r="J75">
        <v>4</v>
      </c>
      <c r="K75">
        <v>5456</v>
      </c>
      <c r="L75">
        <v>12109</v>
      </c>
      <c r="M75">
        <v>11</v>
      </c>
      <c r="N75">
        <v>13</v>
      </c>
      <c r="O75">
        <v>7</v>
      </c>
      <c r="P75">
        <v>11</v>
      </c>
      <c r="Q75">
        <v>6</v>
      </c>
      <c r="R75">
        <v>11</v>
      </c>
      <c r="S75">
        <v>0</v>
      </c>
      <c r="T75">
        <v>0</v>
      </c>
      <c r="U75">
        <v>0</v>
      </c>
      <c r="V75">
        <v>0</v>
      </c>
      <c r="W75">
        <v>0</v>
      </c>
      <c r="X75">
        <v>3</v>
      </c>
      <c r="Y75">
        <v>3095</v>
      </c>
      <c r="Z75">
        <v>982</v>
      </c>
      <c r="AA75">
        <v>6</v>
      </c>
      <c r="AB75">
        <v>11</v>
      </c>
      <c r="AC75">
        <v>4</v>
      </c>
      <c r="AD75">
        <v>11</v>
      </c>
      <c r="AE75">
        <v>10</v>
      </c>
      <c r="AF75">
        <v>12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3</v>
      </c>
      <c r="AM75">
        <v>2524</v>
      </c>
      <c r="AN75">
        <v>1130</v>
      </c>
      <c r="AO75">
        <v>11</v>
      </c>
      <c r="AP75">
        <v>5</v>
      </c>
      <c r="AQ75">
        <v>11</v>
      </c>
      <c r="AR75">
        <v>4</v>
      </c>
      <c r="AS75">
        <v>11</v>
      </c>
      <c r="AT75">
        <v>9</v>
      </c>
      <c r="AU75">
        <v>0</v>
      </c>
      <c r="AV75">
        <v>0</v>
      </c>
      <c r="AW75">
        <v>0</v>
      </c>
      <c r="AX75">
        <v>0</v>
      </c>
      <c r="AY75">
        <v>3</v>
      </c>
      <c r="AZ75">
        <v>0</v>
      </c>
      <c r="BA75">
        <v>5456</v>
      </c>
      <c r="BB75">
        <v>982</v>
      </c>
      <c r="BC75">
        <v>6</v>
      </c>
      <c r="BD75">
        <v>11</v>
      </c>
      <c r="BE75">
        <v>3</v>
      </c>
      <c r="BF75">
        <v>11</v>
      </c>
      <c r="BG75">
        <v>5</v>
      </c>
      <c r="BH75">
        <v>11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3</v>
      </c>
      <c r="BO75">
        <v>2524</v>
      </c>
      <c r="BP75">
        <v>12109</v>
      </c>
      <c r="BQ75">
        <v>8</v>
      </c>
      <c r="BR75">
        <v>11</v>
      </c>
      <c r="BS75">
        <v>11</v>
      </c>
      <c r="BT75">
        <v>4</v>
      </c>
      <c r="BU75">
        <v>11</v>
      </c>
      <c r="BV75">
        <v>6</v>
      </c>
      <c r="BW75">
        <v>11</v>
      </c>
      <c r="BX75">
        <v>4</v>
      </c>
      <c r="BY75">
        <v>0</v>
      </c>
      <c r="BZ75">
        <v>0</v>
      </c>
      <c r="CA75">
        <v>3</v>
      </c>
      <c r="CB75">
        <v>1</v>
      </c>
      <c r="CC75">
        <v>3095</v>
      </c>
      <c r="CD75">
        <v>1130</v>
      </c>
      <c r="CE75">
        <v>11</v>
      </c>
      <c r="CF75">
        <v>7</v>
      </c>
      <c r="CG75">
        <v>10</v>
      </c>
      <c r="CH75">
        <v>12</v>
      </c>
      <c r="CI75">
        <v>11</v>
      </c>
      <c r="CJ75">
        <v>8</v>
      </c>
      <c r="CK75">
        <v>11</v>
      </c>
      <c r="CL75">
        <v>7</v>
      </c>
      <c r="CM75">
        <v>0</v>
      </c>
      <c r="CN75">
        <v>0</v>
      </c>
      <c r="CO75">
        <v>3</v>
      </c>
      <c r="CP75">
        <v>1</v>
      </c>
      <c r="CQ75">
        <v>2524</v>
      </c>
      <c r="CR75">
        <v>3095</v>
      </c>
      <c r="CS75">
        <v>982</v>
      </c>
      <c r="CT75">
        <v>12109</v>
      </c>
      <c r="CU75">
        <v>8</v>
      </c>
      <c r="CV75">
        <v>11</v>
      </c>
      <c r="CW75">
        <v>4</v>
      </c>
      <c r="CX75">
        <v>11</v>
      </c>
      <c r="CY75">
        <v>11</v>
      </c>
      <c r="CZ75">
        <v>8</v>
      </c>
      <c r="DA75">
        <v>12</v>
      </c>
      <c r="DB75">
        <v>14</v>
      </c>
      <c r="DE75">
        <v>1</v>
      </c>
      <c r="DF75">
        <v>3</v>
      </c>
    </row>
    <row r="76" spans="2:3" ht="15">
      <c r="B76" s="50"/>
      <c r="C76" s="51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59"/>
  <sheetViews>
    <sheetView zoomScalePageLayoutView="0" workbookViewId="0" topLeftCell="A811">
      <selection activeCell="D1" sqref="D1:L1000"/>
    </sheetView>
  </sheetViews>
  <sheetFormatPr defaultColWidth="11.421875" defaultRowHeight="15"/>
  <cols>
    <col min="2" max="2" width="34.8515625" style="0" customWidth="1"/>
    <col min="5" max="5" width="7.00390625" style="0" customWidth="1"/>
    <col min="6" max="6" width="4.00390625" style="0" bestFit="1" customWidth="1"/>
    <col min="7" max="7" width="3.7109375" style="0" bestFit="1" customWidth="1"/>
    <col min="8" max="8" width="26.00390625" style="0" bestFit="1" customWidth="1"/>
    <col min="9" max="9" width="10.7109375" style="0" bestFit="1" customWidth="1"/>
    <col min="10" max="10" width="8.7109375" style="0" bestFit="1" customWidth="1"/>
    <col min="11" max="11" width="8.8515625" style="0" bestFit="1" customWidth="1"/>
    <col min="12" max="12" width="7.140625" style="0" customWidth="1"/>
  </cols>
  <sheetData>
    <row r="1" spans="1:12" ht="15">
      <c r="A1" t="s">
        <v>144</v>
      </c>
      <c r="E1" t="s">
        <v>183</v>
      </c>
      <c r="I1" s="50">
        <v>43738</v>
      </c>
      <c r="L1" t="s">
        <v>184</v>
      </c>
    </row>
    <row r="2" spans="1:12" ht="15">
      <c r="A2" t="s">
        <v>145</v>
      </c>
      <c r="B2" t="s">
        <v>146</v>
      </c>
      <c r="E2" t="s">
        <v>185</v>
      </c>
      <c r="F2" t="s">
        <v>145</v>
      </c>
      <c r="G2" t="s">
        <v>186</v>
      </c>
      <c r="H2" t="s">
        <v>187</v>
      </c>
      <c r="I2" t="s">
        <v>188</v>
      </c>
      <c r="J2" t="s">
        <v>189</v>
      </c>
      <c r="K2" t="s">
        <v>190</v>
      </c>
      <c r="L2" t="s">
        <v>191</v>
      </c>
    </row>
    <row r="3" spans="1:12" ht="15">
      <c r="A3">
        <v>101</v>
      </c>
      <c r="B3" t="s">
        <v>147</v>
      </c>
      <c r="D3">
        <f aca="true" t="shared" si="0" ref="D3:D66">J3</f>
        <v>27</v>
      </c>
      <c r="E3" t="s">
        <v>192</v>
      </c>
      <c r="F3">
        <v>203</v>
      </c>
      <c r="G3" t="s">
        <v>201</v>
      </c>
      <c r="H3" t="s">
        <v>456</v>
      </c>
      <c r="I3" t="s">
        <v>212</v>
      </c>
      <c r="J3">
        <v>27</v>
      </c>
      <c r="K3" t="s">
        <v>444</v>
      </c>
      <c r="L3" t="s">
        <v>196</v>
      </c>
    </row>
    <row r="4" spans="1:12" ht="15">
      <c r="A4">
        <v>102</v>
      </c>
      <c r="B4" t="s">
        <v>148</v>
      </c>
      <c r="D4">
        <f t="shared" si="0"/>
        <v>33</v>
      </c>
      <c r="E4" t="s">
        <v>192</v>
      </c>
      <c r="F4">
        <v>205</v>
      </c>
      <c r="G4" t="s">
        <v>201</v>
      </c>
      <c r="H4" t="s">
        <v>496</v>
      </c>
      <c r="I4" t="s">
        <v>212</v>
      </c>
      <c r="J4">
        <v>33</v>
      </c>
      <c r="K4" t="s">
        <v>494</v>
      </c>
      <c r="L4" t="s">
        <v>196</v>
      </c>
    </row>
    <row r="5" spans="1:12" ht="15">
      <c r="A5">
        <v>103</v>
      </c>
      <c r="B5" t="s">
        <v>149</v>
      </c>
      <c r="D5">
        <f t="shared" si="0"/>
        <v>63</v>
      </c>
      <c r="E5" t="s">
        <v>192</v>
      </c>
      <c r="F5">
        <v>204</v>
      </c>
      <c r="G5" t="s">
        <v>23</v>
      </c>
      <c r="H5" t="s">
        <v>488</v>
      </c>
      <c r="I5" t="s">
        <v>212</v>
      </c>
      <c r="J5">
        <v>63</v>
      </c>
      <c r="K5" t="s">
        <v>473</v>
      </c>
      <c r="L5" t="s">
        <v>196</v>
      </c>
    </row>
    <row r="6" spans="1:12" ht="15">
      <c r="A6">
        <v>104</v>
      </c>
      <c r="B6" t="s">
        <v>150</v>
      </c>
      <c r="D6">
        <f t="shared" si="0"/>
        <v>69</v>
      </c>
      <c r="E6" t="s">
        <v>192</v>
      </c>
      <c r="F6">
        <v>110</v>
      </c>
      <c r="G6" t="s">
        <v>201</v>
      </c>
      <c r="H6" t="s">
        <v>355</v>
      </c>
      <c r="I6" t="s">
        <v>212</v>
      </c>
      <c r="J6">
        <v>69</v>
      </c>
      <c r="K6" t="s">
        <v>340</v>
      </c>
      <c r="L6" t="s">
        <v>196</v>
      </c>
    </row>
    <row r="7" spans="1:12" ht="15">
      <c r="A7">
        <v>105</v>
      </c>
      <c r="B7" t="s">
        <v>151</v>
      </c>
      <c r="D7">
        <f t="shared" si="0"/>
        <v>70</v>
      </c>
      <c r="E7" t="s">
        <v>192</v>
      </c>
      <c r="F7">
        <v>203</v>
      </c>
      <c r="G7" t="s">
        <v>23</v>
      </c>
      <c r="H7" t="s">
        <v>468</v>
      </c>
      <c r="I7" t="s">
        <v>212</v>
      </c>
      <c r="J7">
        <v>70</v>
      </c>
      <c r="K7" t="s">
        <v>444</v>
      </c>
      <c r="L7" t="s">
        <v>196</v>
      </c>
    </row>
    <row r="8" spans="1:12" ht="15">
      <c r="A8">
        <v>106</v>
      </c>
      <c r="B8" t="s">
        <v>152</v>
      </c>
      <c r="D8">
        <f t="shared" si="0"/>
        <v>84</v>
      </c>
      <c r="E8" t="s">
        <v>192</v>
      </c>
      <c r="F8">
        <v>203</v>
      </c>
      <c r="G8" t="s">
        <v>23</v>
      </c>
      <c r="H8" t="s">
        <v>463</v>
      </c>
      <c r="I8" t="s">
        <v>212</v>
      </c>
      <c r="J8">
        <v>84</v>
      </c>
      <c r="K8" t="s">
        <v>444</v>
      </c>
      <c r="L8" t="s">
        <v>196</v>
      </c>
    </row>
    <row r="9" spans="1:12" ht="15">
      <c r="A9">
        <v>107</v>
      </c>
      <c r="B9" t="s">
        <v>153</v>
      </c>
      <c r="D9">
        <f t="shared" si="0"/>
        <v>92</v>
      </c>
      <c r="E9" t="s">
        <v>192</v>
      </c>
      <c r="F9">
        <v>203</v>
      </c>
      <c r="G9" t="s">
        <v>23</v>
      </c>
      <c r="H9" t="s">
        <v>464</v>
      </c>
      <c r="I9" t="s">
        <v>212</v>
      </c>
      <c r="J9">
        <v>92</v>
      </c>
      <c r="K9" t="s">
        <v>444</v>
      </c>
      <c r="L9" t="s">
        <v>196</v>
      </c>
    </row>
    <row r="10" spans="1:12" ht="15">
      <c r="A10">
        <v>108</v>
      </c>
      <c r="B10" t="s">
        <v>154</v>
      </c>
      <c r="D10">
        <f t="shared" si="0"/>
        <v>93</v>
      </c>
      <c r="E10" t="s">
        <v>192</v>
      </c>
      <c r="F10">
        <v>108</v>
      </c>
      <c r="G10" t="s">
        <v>23</v>
      </c>
      <c r="H10" t="s">
        <v>314</v>
      </c>
      <c r="I10" t="s">
        <v>212</v>
      </c>
      <c r="J10">
        <v>93</v>
      </c>
      <c r="K10" t="s">
        <v>298</v>
      </c>
      <c r="L10" t="s">
        <v>196</v>
      </c>
    </row>
    <row r="11" spans="1:12" ht="15">
      <c r="A11">
        <v>109</v>
      </c>
      <c r="B11" t="s">
        <v>155</v>
      </c>
      <c r="D11">
        <f t="shared" si="0"/>
        <v>108</v>
      </c>
      <c r="E11" t="s">
        <v>192</v>
      </c>
      <c r="F11">
        <v>203</v>
      </c>
      <c r="G11" t="s">
        <v>201</v>
      </c>
      <c r="H11" t="s">
        <v>443</v>
      </c>
      <c r="I11" t="s">
        <v>212</v>
      </c>
      <c r="J11">
        <v>108</v>
      </c>
      <c r="K11" t="s">
        <v>444</v>
      </c>
      <c r="L11" t="s">
        <v>196</v>
      </c>
    </row>
    <row r="12" spans="1:12" ht="15">
      <c r="A12">
        <v>110</v>
      </c>
      <c r="B12" t="s">
        <v>156</v>
      </c>
      <c r="D12">
        <f t="shared" si="0"/>
        <v>119</v>
      </c>
      <c r="E12" t="s">
        <v>192</v>
      </c>
      <c r="F12">
        <v>308</v>
      </c>
      <c r="G12" t="s">
        <v>225</v>
      </c>
      <c r="H12" t="s">
        <v>1029</v>
      </c>
      <c r="I12" t="s">
        <v>241</v>
      </c>
      <c r="J12">
        <v>119</v>
      </c>
      <c r="K12" t="s">
        <v>793</v>
      </c>
      <c r="L12" t="s">
        <v>196</v>
      </c>
    </row>
    <row r="13" spans="1:12" ht="15">
      <c r="A13">
        <v>111</v>
      </c>
      <c r="B13" t="s">
        <v>157</v>
      </c>
      <c r="D13">
        <f t="shared" si="0"/>
        <v>124</v>
      </c>
      <c r="E13" t="s">
        <v>192</v>
      </c>
      <c r="F13">
        <v>207</v>
      </c>
      <c r="G13" t="s">
        <v>201</v>
      </c>
      <c r="H13" t="s">
        <v>541</v>
      </c>
      <c r="I13" t="s">
        <v>212</v>
      </c>
      <c r="J13">
        <v>124</v>
      </c>
      <c r="K13" t="s">
        <v>537</v>
      </c>
      <c r="L13" t="s">
        <v>196</v>
      </c>
    </row>
    <row r="14" spans="1:11" ht="15">
      <c r="A14">
        <v>112</v>
      </c>
      <c r="B14" t="s">
        <v>158</v>
      </c>
      <c r="D14">
        <f t="shared" si="0"/>
        <v>142</v>
      </c>
      <c r="E14" t="s">
        <v>192</v>
      </c>
      <c r="F14">
        <v>302</v>
      </c>
      <c r="G14" t="s">
        <v>23</v>
      </c>
      <c r="H14" t="s">
        <v>669</v>
      </c>
      <c r="I14" t="s">
        <v>212</v>
      </c>
      <c r="J14">
        <v>142</v>
      </c>
      <c r="K14" t="s">
        <v>651</v>
      </c>
    </row>
    <row r="15" spans="1:12" ht="15">
      <c r="A15">
        <v>201</v>
      </c>
      <c r="B15" t="s">
        <v>159</v>
      </c>
      <c r="D15">
        <f t="shared" si="0"/>
        <v>149</v>
      </c>
      <c r="E15" t="s">
        <v>192</v>
      </c>
      <c r="F15">
        <v>202</v>
      </c>
      <c r="G15" t="s">
        <v>23</v>
      </c>
      <c r="H15" t="s">
        <v>429</v>
      </c>
      <c r="I15" t="s">
        <v>212</v>
      </c>
      <c r="J15">
        <v>149</v>
      </c>
      <c r="K15" t="s">
        <v>411</v>
      </c>
      <c r="L15" t="s">
        <v>196</v>
      </c>
    </row>
    <row r="16" spans="1:12" ht="15">
      <c r="A16">
        <v>202</v>
      </c>
      <c r="B16" t="s">
        <v>160</v>
      </c>
      <c r="D16">
        <f t="shared" si="0"/>
        <v>150</v>
      </c>
      <c r="E16" t="s">
        <v>192</v>
      </c>
      <c r="F16">
        <v>108</v>
      </c>
      <c r="G16" t="s">
        <v>23</v>
      </c>
      <c r="H16" t="s">
        <v>304</v>
      </c>
      <c r="I16" t="s">
        <v>212</v>
      </c>
      <c r="J16">
        <v>150</v>
      </c>
      <c r="K16" t="s">
        <v>298</v>
      </c>
      <c r="L16" t="s">
        <v>196</v>
      </c>
    </row>
    <row r="17" spans="1:12" ht="15">
      <c r="A17">
        <v>203</v>
      </c>
      <c r="B17" t="s">
        <v>161</v>
      </c>
      <c r="D17">
        <f t="shared" si="0"/>
        <v>169</v>
      </c>
      <c r="E17" t="s">
        <v>192</v>
      </c>
      <c r="F17">
        <v>307</v>
      </c>
      <c r="G17" t="s">
        <v>23</v>
      </c>
      <c r="H17" t="s">
        <v>788</v>
      </c>
      <c r="I17" t="s">
        <v>212</v>
      </c>
      <c r="J17">
        <v>169</v>
      </c>
      <c r="K17" t="s">
        <v>765</v>
      </c>
      <c r="L17" t="s">
        <v>196</v>
      </c>
    </row>
    <row r="18" spans="1:12" ht="15">
      <c r="A18">
        <v>204</v>
      </c>
      <c r="B18" t="s">
        <v>162</v>
      </c>
      <c r="D18">
        <f t="shared" si="0"/>
        <v>171</v>
      </c>
      <c r="E18" t="s">
        <v>192</v>
      </c>
      <c r="F18">
        <v>203</v>
      </c>
      <c r="G18" t="s">
        <v>23</v>
      </c>
      <c r="H18" t="s">
        <v>446</v>
      </c>
      <c r="I18" t="s">
        <v>212</v>
      </c>
      <c r="J18">
        <v>171</v>
      </c>
      <c r="K18" t="s">
        <v>444</v>
      </c>
      <c r="L18" t="s">
        <v>196</v>
      </c>
    </row>
    <row r="19" spans="1:12" ht="15">
      <c r="A19">
        <v>205</v>
      </c>
      <c r="B19" t="s">
        <v>163</v>
      </c>
      <c r="D19">
        <f t="shared" si="0"/>
        <v>177</v>
      </c>
      <c r="E19" t="s">
        <v>192</v>
      </c>
      <c r="F19">
        <v>111</v>
      </c>
      <c r="G19" t="s">
        <v>201</v>
      </c>
      <c r="H19" t="s">
        <v>364</v>
      </c>
      <c r="I19" t="s">
        <v>212</v>
      </c>
      <c r="J19">
        <v>177</v>
      </c>
      <c r="K19" t="s">
        <v>357</v>
      </c>
      <c r="L19" t="s">
        <v>196</v>
      </c>
    </row>
    <row r="20" spans="1:11" ht="15">
      <c r="A20">
        <v>206</v>
      </c>
      <c r="B20" t="s">
        <v>164</v>
      </c>
      <c r="D20">
        <f t="shared" si="0"/>
        <v>189</v>
      </c>
      <c r="E20" t="s">
        <v>192</v>
      </c>
      <c r="F20">
        <v>212</v>
      </c>
      <c r="G20" t="s">
        <v>201</v>
      </c>
      <c r="H20" t="s">
        <v>638</v>
      </c>
      <c r="I20" t="s">
        <v>215</v>
      </c>
      <c r="J20">
        <v>189</v>
      </c>
      <c r="K20" t="s">
        <v>629</v>
      </c>
    </row>
    <row r="21" spans="1:12" ht="15">
      <c r="A21">
        <v>207</v>
      </c>
      <c r="B21" t="s">
        <v>165</v>
      </c>
      <c r="D21">
        <f t="shared" si="0"/>
        <v>192</v>
      </c>
      <c r="E21" t="s">
        <v>192</v>
      </c>
      <c r="F21">
        <v>112</v>
      </c>
      <c r="G21" t="s">
        <v>201</v>
      </c>
      <c r="H21" t="s">
        <v>380</v>
      </c>
      <c r="I21" t="s">
        <v>212</v>
      </c>
      <c r="J21">
        <v>192</v>
      </c>
      <c r="K21" t="s">
        <v>374</v>
      </c>
      <c r="L21" t="s">
        <v>196</v>
      </c>
    </row>
    <row r="22" spans="1:12" ht="15">
      <c r="A22">
        <v>208</v>
      </c>
      <c r="B22" t="s">
        <v>166</v>
      </c>
      <c r="D22">
        <f t="shared" si="0"/>
        <v>193</v>
      </c>
      <c r="E22" t="s">
        <v>192</v>
      </c>
      <c r="F22">
        <v>303</v>
      </c>
      <c r="G22" t="s">
        <v>201</v>
      </c>
      <c r="H22" t="s">
        <v>684</v>
      </c>
      <c r="I22" t="s">
        <v>212</v>
      </c>
      <c r="J22">
        <v>193</v>
      </c>
      <c r="K22" t="s">
        <v>674</v>
      </c>
      <c r="L22" t="s">
        <v>196</v>
      </c>
    </row>
    <row r="23" spans="1:12" ht="15">
      <c r="A23">
        <v>209</v>
      </c>
      <c r="B23" t="s">
        <v>167</v>
      </c>
      <c r="D23">
        <f t="shared" si="0"/>
        <v>200</v>
      </c>
      <c r="E23" t="s">
        <v>192</v>
      </c>
      <c r="F23">
        <v>111</v>
      </c>
      <c r="G23" t="s">
        <v>201</v>
      </c>
      <c r="H23" t="s">
        <v>367</v>
      </c>
      <c r="I23" t="s">
        <v>212</v>
      </c>
      <c r="J23">
        <v>200</v>
      </c>
      <c r="K23" t="s">
        <v>357</v>
      </c>
      <c r="L23" t="s">
        <v>196</v>
      </c>
    </row>
    <row r="24" spans="1:12" ht="15">
      <c r="A24">
        <v>210</v>
      </c>
      <c r="B24" t="s">
        <v>168</v>
      </c>
      <c r="D24">
        <f t="shared" si="0"/>
        <v>203</v>
      </c>
      <c r="E24" t="s">
        <v>192</v>
      </c>
      <c r="F24">
        <v>110</v>
      </c>
      <c r="G24" t="s">
        <v>201</v>
      </c>
      <c r="H24" t="s">
        <v>347</v>
      </c>
      <c r="I24" t="s">
        <v>212</v>
      </c>
      <c r="J24">
        <v>203</v>
      </c>
      <c r="K24" t="s">
        <v>340</v>
      </c>
      <c r="L24" t="s">
        <v>196</v>
      </c>
    </row>
    <row r="25" spans="1:12" ht="15">
      <c r="A25">
        <v>211</v>
      </c>
      <c r="B25" t="s">
        <v>169</v>
      </c>
      <c r="D25">
        <f t="shared" si="0"/>
        <v>208</v>
      </c>
      <c r="E25" t="s">
        <v>192</v>
      </c>
      <c r="F25">
        <v>203</v>
      </c>
      <c r="G25" t="s">
        <v>201</v>
      </c>
      <c r="H25" t="s">
        <v>448</v>
      </c>
      <c r="I25" t="s">
        <v>212</v>
      </c>
      <c r="J25">
        <v>208</v>
      </c>
      <c r="K25" t="s">
        <v>444</v>
      </c>
      <c r="L25" t="s">
        <v>196</v>
      </c>
    </row>
    <row r="26" spans="1:12" ht="15">
      <c r="A26">
        <v>212</v>
      </c>
      <c r="B26" t="s">
        <v>170</v>
      </c>
      <c r="D26">
        <f t="shared" si="0"/>
        <v>219</v>
      </c>
      <c r="E26" t="s">
        <v>192</v>
      </c>
      <c r="F26">
        <v>202</v>
      </c>
      <c r="G26" t="s">
        <v>23</v>
      </c>
      <c r="H26" t="s">
        <v>416</v>
      </c>
      <c r="I26" t="s">
        <v>212</v>
      </c>
      <c r="J26">
        <v>219</v>
      </c>
      <c r="K26" t="s">
        <v>411</v>
      </c>
      <c r="L26" t="s">
        <v>196</v>
      </c>
    </row>
    <row r="27" spans="1:12" ht="15">
      <c r="A27">
        <v>301</v>
      </c>
      <c r="B27" t="s">
        <v>171</v>
      </c>
      <c r="D27">
        <f t="shared" si="0"/>
        <v>220</v>
      </c>
      <c r="E27" t="s">
        <v>192</v>
      </c>
      <c r="F27">
        <v>304</v>
      </c>
      <c r="G27" t="s">
        <v>23</v>
      </c>
      <c r="H27" t="s">
        <v>704</v>
      </c>
      <c r="I27" t="s">
        <v>212</v>
      </c>
      <c r="J27">
        <v>220</v>
      </c>
      <c r="K27" t="s">
        <v>689</v>
      </c>
      <c r="L27" t="s">
        <v>196</v>
      </c>
    </row>
    <row r="28" spans="1:12" ht="15">
      <c r="A28">
        <v>302</v>
      </c>
      <c r="B28" t="s">
        <v>172</v>
      </c>
      <c r="D28">
        <f t="shared" si="0"/>
        <v>222</v>
      </c>
      <c r="E28" t="s">
        <v>192</v>
      </c>
      <c r="F28">
        <v>303</v>
      </c>
      <c r="G28" t="s">
        <v>201</v>
      </c>
      <c r="H28" t="s">
        <v>673</v>
      </c>
      <c r="I28" t="s">
        <v>212</v>
      </c>
      <c r="J28">
        <v>222</v>
      </c>
      <c r="K28" t="s">
        <v>674</v>
      </c>
      <c r="L28" t="s">
        <v>196</v>
      </c>
    </row>
    <row r="29" spans="1:12" ht="15">
      <c r="A29">
        <v>303</v>
      </c>
      <c r="B29" t="s">
        <v>173</v>
      </c>
      <c r="D29">
        <f t="shared" si="0"/>
        <v>233</v>
      </c>
      <c r="E29" t="s">
        <v>192</v>
      </c>
      <c r="F29">
        <v>204</v>
      </c>
      <c r="G29" t="s">
        <v>23</v>
      </c>
      <c r="H29" t="s">
        <v>485</v>
      </c>
      <c r="I29" t="s">
        <v>212</v>
      </c>
      <c r="J29">
        <v>233</v>
      </c>
      <c r="K29" t="s">
        <v>473</v>
      </c>
      <c r="L29" t="s">
        <v>196</v>
      </c>
    </row>
    <row r="30" spans="1:11" ht="15">
      <c r="A30">
        <v>304</v>
      </c>
      <c r="B30" t="s">
        <v>174</v>
      </c>
      <c r="D30">
        <f t="shared" si="0"/>
        <v>234</v>
      </c>
      <c r="E30" t="s">
        <v>192</v>
      </c>
      <c r="F30">
        <v>302</v>
      </c>
      <c r="G30" t="s">
        <v>23</v>
      </c>
      <c r="H30" t="s">
        <v>670</v>
      </c>
      <c r="I30" t="s">
        <v>212</v>
      </c>
      <c r="J30">
        <v>234</v>
      </c>
      <c r="K30" t="s">
        <v>651</v>
      </c>
    </row>
    <row r="31" spans="1:12" ht="15">
      <c r="A31">
        <v>305</v>
      </c>
      <c r="B31" t="s">
        <v>175</v>
      </c>
      <c r="D31">
        <f t="shared" si="0"/>
        <v>238</v>
      </c>
      <c r="E31" t="s">
        <v>192</v>
      </c>
      <c r="F31">
        <v>205</v>
      </c>
      <c r="G31" t="s">
        <v>201</v>
      </c>
      <c r="H31" t="s">
        <v>498</v>
      </c>
      <c r="I31" t="s">
        <v>212</v>
      </c>
      <c r="J31">
        <v>238</v>
      </c>
      <c r="K31" t="s">
        <v>494</v>
      </c>
      <c r="L31" t="s">
        <v>196</v>
      </c>
    </row>
    <row r="32" spans="1:12" ht="15">
      <c r="A32">
        <v>306</v>
      </c>
      <c r="B32" t="s">
        <v>176</v>
      </c>
      <c r="D32">
        <f t="shared" si="0"/>
        <v>240</v>
      </c>
      <c r="E32" t="s">
        <v>192</v>
      </c>
      <c r="F32">
        <v>308</v>
      </c>
      <c r="G32" t="s">
        <v>225</v>
      </c>
      <c r="H32" t="s">
        <v>1025</v>
      </c>
      <c r="I32" t="s">
        <v>212</v>
      </c>
      <c r="J32">
        <v>240</v>
      </c>
      <c r="K32" t="s">
        <v>793</v>
      </c>
      <c r="L32" t="s">
        <v>196</v>
      </c>
    </row>
    <row r="33" spans="1:12" ht="15">
      <c r="A33">
        <v>307</v>
      </c>
      <c r="B33" t="s">
        <v>177</v>
      </c>
      <c r="D33">
        <f t="shared" si="0"/>
        <v>242</v>
      </c>
      <c r="E33" t="s">
        <v>192</v>
      </c>
      <c r="F33">
        <v>111</v>
      </c>
      <c r="G33" t="s">
        <v>201</v>
      </c>
      <c r="H33" t="s">
        <v>359</v>
      </c>
      <c r="I33" t="s">
        <v>212</v>
      </c>
      <c r="J33">
        <v>242</v>
      </c>
      <c r="K33" t="s">
        <v>357</v>
      </c>
      <c r="L33" t="s">
        <v>196</v>
      </c>
    </row>
    <row r="34" spans="1:12" ht="15">
      <c r="A34">
        <v>308</v>
      </c>
      <c r="B34" t="s">
        <v>178</v>
      </c>
      <c r="D34">
        <f t="shared" si="0"/>
        <v>245</v>
      </c>
      <c r="E34" t="s">
        <v>192</v>
      </c>
      <c r="F34">
        <v>204</v>
      </c>
      <c r="G34" t="s">
        <v>201</v>
      </c>
      <c r="H34" t="s">
        <v>490</v>
      </c>
      <c r="I34" t="s">
        <v>212</v>
      </c>
      <c r="J34">
        <v>245</v>
      </c>
      <c r="K34" t="s">
        <v>473</v>
      </c>
      <c r="L34" t="s">
        <v>196</v>
      </c>
    </row>
    <row r="35" spans="1:12" ht="15">
      <c r="A35">
        <v>309</v>
      </c>
      <c r="B35" t="s">
        <v>179</v>
      </c>
      <c r="D35">
        <f t="shared" si="0"/>
        <v>257</v>
      </c>
      <c r="E35" t="s">
        <v>192</v>
      </c>
      <c r="F35">
        <v>205</v>
      </c>
      <c r="G35" t="s">
        <v>201</v>
      </c>
      <c r="H35" t="s">
        <v>502</v>
      </c>
      <c r="I35" t="s">
        <v>212</v>
      </c>
      <c r="J35">
        <v>257</v>
      </c>
      <c r="K35" t="s">
        <v>494</v>
      </c>
      <c r="L35" t="s">
        <v>196</v>
      </c>
    </row>
    <row r="36" spans="1:12" ht="15">
      <c r="A36">
        <v>310</v>
      </c>
      <c r="B36" t="s">
        <v>180</v>
      </c>
      <c r="D36">
        <f t="shared" si="0"/>
        <v>286</v>
      </c>
      <c r="E36" t="s">
        <v>192</v>
      </c>
      <c r="F36">
        <v>108</v>
      </c>
      <c r="G36" t="s">
        <v>201</v>
      </c>
      <c r="H36" t="s">
        <v>302</v>
      </c>
      <c r="I36" t="s">
        <v>212</v>
      </c>
      <c r="J36">
        <v>286</v>
      </c>
      <c r="K36" t="s">
        <v>298</v>
      </c>
      <c r="L36" t="s">
        <v>196</v>
      </c>
    </row>
    <row r="37" spans="1:12" ht="15">
      <c r="A37">
        <v>311</v>
      </c>
      <c r="B37" t="s">
        <v>181</v>
      </c>
      <c r="D37">
        <f t="shared" si="0"/>
        <v>292</v>
      </c>
      <c r="E37" t="s">
        <v>192</v>
      </c>
      <c r="F37">
        <v>206</v>
      </c>
      <c r="G37" t="s">
        <v>201</v>
      </c>
      <c r="H37" t="s">
        <v>513</v>
      </c>
      <c r="I37" t="s">
        <v>212</v>
      </c>
      <c r="J37">
        <v>292</v>
      </c>
      <c r="K37" t="s">
        <v>506</v>
      </c>
      <c r="L37" t="s">
        <v>196</v>
      </c>
    </row>
    <row r="38" spans="1:12" ht="15">
      <c r="A38">
        <v>312</v>
      </c>
      <c r="B38" t="s">
        <v>182</v>
      </c>
      <c r="D38">
        <f t="shared" si="0"/>
        <v>298</v>
      </c>
      <c r="E38" t="s">
        <v>192</v>
      </c>
      <c r="F38">
        <v>205</v>
      </c>
      <c r="G38" t="s">
        <v>201</v>
      </c>
      <c r="H38" t="s">
        <v>503</v>
      </c>
      <c r="I38" t="s">
        <v>212</v>
      </c>
      <c r="J38">
        <v>298</v>
      </c>
      <c r="K38" t="s">
        <v>494</v>
      </c>
      <c r="L38" t="s">
        <v>196</v>
      </c>
    </row>
    <row r="39" spans="4:12" ht="15">
      <c r="D39">
        <f t="shared" si="0"/>
        <v>303</v>
      </c>
      <c r="E39" t="s">
        <v>192</v>
      </c>
      <c r="F39">
        <v>205</v>
      </c>
      <c r="G39" t="s">
        <v>201</v>
      </c>
      <c r="H39" t="s">
        <v>493</v>
      </c>
      <c r="I39" t="s">
        <v>212</v>
      </c>
      <c r="J39">
        <v>303</v>
      </c>
      <c r="K39" t="s">
        <v>494</v>
      </c>
      <c r="L39" t="s">
        <v>196</v>
      </c>
    </row>
    <row r="40" spans="4:12" ht="15">
      <c r="D40">
        <f t="shared" si="0"/>
        <v>307</v>
      </c>
      <c r="E40" t="s">
        <v>192</v>
      </c>
      <c r="F40">
        <v>207</v>
      </c>
      <c r="G40" t="s">
        <v>201</v>
      </c>
      <c r="H40" t="s">
        <v>542</v>
      </c>
      <c r="I40" t="s">
        <v>212</v>
      </c>
      <c r="J40">
        <v>307</v>
      </c>
      <c r="K40" t="s">
        <v>537</v>
      </c>
      <c r="L40" t="s">
        <v>196</v>
      </c>
    </row>
    <row r="41" spans="4:11" ht="15">
      <c r="D41">
        <f t="shared" si="0"/>
        <v>308</v>
      </c>
      <c r="E41" t="s">
        <v>192</v>
      </c>
      <c r="F41">
        <v>302</v>
      </c>
      <c r="G41" t="s">
        <v>201</v>
      </c>
      <c r="H41" t="s">
        <v>659</v>
      </c>
      <c r="I41" t="s">
        <v>212</v>
      </c>
      <c r="J41">
        <v>308</v>
      </c>
      <c r="K41" t="s">
        <v>651</v>
      </c>
    </row>
    <row r="42" spans="4:12" ht="15">
      <c r="D42">
        <f t="shared" si="0"/>
        <v>312</v>
      </c>
      <c r="E42" t="s">
        <v>192</v>
      </c>
      <c r="F42">
        <v>206</v>
      </c>
      <c r="G42" t="s">
        <v>23</v>
      </c>
      <c r="H42" t="s">
        <v>526</v>
      </c>
      <c r="I42" t="s">
        <v>212</v>
      </c>
      <c r="J42">
        <v>312</v>
      </c>
      <c r="K42" t="s">
        <v>506</v>
      </c>
      <c r="L42" t="s">
        <v>196</v>
      </c>
    </row>
    <row r="43" spans="4:12" ht="15">
      <c r="D43">
        <f t="shared" si="0"/>
        <v>313</v>
      </c>
      <c r="E43" t="s">
        <v>192</v>
      </c>
      <c r="F43">
        <v>306</v>
      </c>
      <c r="G43" t="s">
        <v>201</v>
      </c>
      <c r="H43" t="s">
        <v>753</v>
      </c>
      <c r="I43" t="s">
        <v>212</v>
      </c>
      <c r="J43">
        <v>313</v>
      </c>
      <c r="K43" t="s">
        <v>748</v>
      </c>
      <c r="L43" t="s">
        <v>196</v>
      </c>
    </row>
    <row r="44" spans="4:12" ht="15">
      <c r="D44">
        <f t="shared" si="0"/>
        <v>317</v>
      </c>
      <c r="E44" t="s">
        <v>192</v>
      </c>
      <c r="F44">
        <v>206</v>
      </c>
      <c r="G44" t="s">
        <v>201</v>
      </c>
      <c r="H44" t="s">
        <v>523</v>
      </c>
      <c r="I44" t="s">
        <v>212</v>
      </c>
      <c r="J44">
        <v>317</v>
      </c>
      <c r="K44" t="s">
        <v>506</v>
      </c>
      <c r="L44" t="s">
        <v>196</v>
      </c>
    </row>
    <row r="45" spans="4:12" ht="15">
      <c r="D45">
        <f t="shared" si="0"/>
        <v>319</v>
      </c>
      <c r="E45" t="s">
        <v>192</v>
      </c>
      <c r="F45">
        <v>204</v>
      </c>
      <c r="G45" t="s">
        <v>201</v>
      </c>
      <c r="H45" t="s">
        <v>486</v>
      </c>
      <c r="I45" t="s">
        <v>212</v>
      </c>
      <c r="J45">
        <v>319</v>
      </c>
      <c r="K45" t="s">
        <v>473</v>
      </c>
      <c r="L45" t="s">
        <v>196</v>
      </c>
    </row>
    <row r="46" spans="4:12" ht="15">
      <c r="D46">
        <f t="shared" si="0"/>
        <v>320</v>
      </c>
      <c r="E46" t="s">
        <v>192</v>
      </c>
      <c r="F46">
        <v>204</v>
      </c>
      <c r="G46" t="s">
        <v>23</v>
      </c>
      <c r="H46" t="s">
        <v>481</v>
      </c>
      <c r="I46" t="s">
        <v>212</v>
      </c>
      <c r="J46">
        <v>320</v>
      </c>
      <c r="K46" t="s">
        <v>473</v>
      </c>
      <c r="L46" t="s">
        <v>196</v>
      </c>
    </row>
    <row r="47" spans="4:12" ht="15">
      <c r="D47">
        <f t="shared" si="0"/>
        <v>325</v>
      </c>
      <c r="E47" t="s">
        <v>192</v>
      </c>
      <c r="F47">
        <v>111</v>
      </c>
      <c r="G47" t="s">
        <v>201</v>
      </c>
      <c r="H47" t="s">
        <v>365</v>
      </c>
      <c r="I47" t="s">
        <v>212</v>
      </c>
      <c r="J47">
        <v>325</v>
      </c>
      <c r="K47" t="s">
        <v>357</v>
      </c>
      <c r="L47" t="s">
        <v>196</v>
      </c>
    </row>
    <row r="48" spans="4:12" ht="15">
      <c r="D48">
        <f t="shared" si="0"/>
        <v>328</v>
      </c>
      <c r="E48" t="s">
        <v>192</v>
      </c>
      <c r="F48">
        <v>207</v>
      </c>
      <c r="G48" t="s">
        <v>201</v>
      </c>
      <c r="H48" t="s">
        <v>536</v>
      </c>
      <c r="I48" t="s">
        <v>212</v>
      </c>
      <c r="J48">
        <v>328</v>
      </c>
      <c r="K48" t="s">
        <v>537</v>
      </c>
      <c r="L48" t="s">
        <v>196</v>
      </c>
    </row>
    <row r="49" spans="4:12" ht="15">
      <c r="D49">
        <f t="shared" si="0"/>
        <v>333</v>
      </c>
      <c r="E49" t="s">
        <v>192</v>
      </c>
      <c r="F49">
        <v>204</v>
      </c>
      <c r="G49" t="s">
        <v>23</v>
      </c>
      <c r="H49" t="s">
        <v>478</v>
      </c>
      <c r="I49" t="s">
        <v>212</v>
      </c>
      <c r="J49">
        <v>333</v>
      </c>
      <c r="K49" t="s">
        <v>473</v>
      </c>
      <c r="L49" t="s">
        <v>196</v>
      </c>
    </row>
    <row r="50" spans="4:12" ht="15">
      <c r="D50">
        <f t="shared" si="0"/>
        <v>395</v>
      </c>
      <c r="E50" t="s">
        <v>192</v>
      </c>
      <c r="F50">
        <v>206</v>
      </c>
      <c r="G50" t="s">
        <v>201</v>
      </c>
      <c r="H50" t="s">
        <v>516</v>
      </c>
      <c r="I50" t="s">
        <v>212</v>
      </c>
      <c r="J50">
        <v>395</v>
      </c>
      <c r="K50" t="s">
        <v>506</v>
      </c>
      <c r="L50" t="s">
        <v>196</v>
      </c>
    </row>
    <row r="51" spans="4:12" ht="15">
      <c r="D51">
        <f t="shared" si="0"/>
        <v>406</v>
      </c>
      <c r="E51" t="s">
        <v>192</v>
      </c>
      <c r="F51">
        <v>206</v>
      </c>
      <c r="G51" t="s">
        <v>23</v>
      </c>
      <c r="H51" t="s">
        <v>520</v>
      </c>
      <c r="I51" t="s">
        <v>212</v>
      </c>
      <c r="J51">
        <v>406</v>
      </c>
      <c r="K51" t="s">
        <v>506</v>
      </c>
      <c r="L51" t="s">
        <v>196</v>
      </c>
    </row>
    <row r="52" spans="4:12" ht="15">
      <c r="D52">
        <f t="shared" si="0"/>
        <v>414</v>
      </c>
      <c r="E52" t="s">
        <v>192</v>
      </c>
      <c r="F52">
        <v>110</v>
      </c>
      <c r="G52" t="s">
        <v>23</v>
      </c>
      <c r="H52" t="s">
        <v>348</v>
      </c>
      <c r="I52" t="s">
        <v>212</v>
      </c>
      <c r="J52">
        <v>414</v>
      </c>
      <c r="K52" t="s">
        <v>340</v>
      </c>
      <c r="L52" t="s">
        <v>196</v>
      </c>
    </row>
    <row r="53" spans="4:12" ht="15">
      <c r="D53">
        <f t="shared" si="0"/>
        <v>431</v>
      </c>
      <c r="E53" t="s">
        <v>192</v>
      </c>
      <c r="F53">
        <v>304</v>
      </c>
      <c r="G53" t="s">
        <v>23</v>
      </c>
      <c r="H53" t="s">
        <v>701</v>
      </c>
      <c r="I53" t="s">
        <v>212</v>
      </c>
      <c r="J53">
        <v>431</v>
      </c>
      <c r="K53" t="s">
        <v>689</v>
      </c>
      <c r="L53" t="s">
        <v>196</v>
      </c>
    </row>
    <row r="54" spans="4:12" ht="15">
      <c r="D54">
        <f t="shared" si="0"/>
        <v>438</v>
      </c>
      <c r="E54" t="s">
        <v>192</v>
      </c>
      <c r="F54">
        <v>205</v>
      </c>
      <c r="G54" t="s">
        <v>201</v>
      </c>
      <c r="H54" t="s">
        <v>501</v>
      </c>
      <c r="I54" t="s">
        <v>212</v>
      </c>
      <c r="J54">
        <v>438</v>
      </c>
      <c r="K54" t="s">
        <v>494</v>
      </c>
      <c r="L54" t="s">
        <v>196</v>
      </c>
    </row>
    <row r="55" spans="4:12" ht="15">
      <c r="D55">
        <f t="shared" si="0"/>
        <v>456</v>
      </c>
      <c r="E55" t="s">
        <v>192</v>
      </c>
      <c r="F55">
        <v>109</v>
      </c>
      <c r="G55" t="s">
        <v>201</v>
      </c>
      <c r="H55" t="s">
        <v>328</v>
      </c>
      <c r="I55" t="s">
        <v>212</v>
      </c>
      <c r="J55">
        <v>456</v>
      </c>
      <c r="K55" t="s">
        <v>327</v>
      </c>
      <c r="L55" t="s">
        <v>196</v>
      </c>
    </row>
    <row r="56" spans="4:12" ht="15">
      <c r="D56">
        <f t="shared" si="0"/>
        <v>458</v>
      </c>
      <c r="E56" t="s">
        <v>192</v>
      </c>
      <c r="F56">
        <v>304</v>
      </c>
      <c r="G56" t="s">
        <v>23</v>
      </c>
      <c r="H56" t="s">
        <v>715</v>
      </c>
      <c r="I56" t="s">
        <v>212</v>
      </c>
      <c r="J56">
        <v>458</v>
      </c>
      <c r="K56" t="s">
        <v>689</v>
      </c>
      <c r="L56" t="s">
        <v>196</v>
      </c>
    </row>
    <row r="57" spans="4:12" ht="15">
      <c r="D57">
        <f t="shared" si="0"/>
        <v>470</v>
      </c>
      <c r="E57" t="s">
        <v>192</v>
      </c>
      <c r="F57">
        <v>305</v>
      </c>
      <c r="G57" t="s">
        <v>201</v>
      </c>
      <c r="H57" t="s">
        <v>737</v>
      </c>
      <c r="I57" t="s">
        <v>212</v>
      </c>
      <c r="J57">
        <v>470</v>
      </c>
      <c r="K57" t="s">
        <v>736</v>
      </c>
      <c r="L57" t="s">
        <v>196</v>
      </c>
    </row>
    <row r="58" spans="4:12" ht="15">
      <c r="D58">
        <f t="shared" si="0"/>
        <v>493</v>
      </c>
      <c r="E58" t="s">
        <v>192</v>
      </c>
      <c r="F58">
        <v>305</v>
      </c>
      <c r="G58" t="s">
        <v>201</v>
      </c>
      <c r="H58" t="s">
        <v>746</v>
      </c>
      <c r="I58" t="s">
        <v>212</v>
      </c>
      <c r="J58">
        <v>493</v>
      </c>
      <c r="K58" t="s">
        <v>736</v>
      </c>
      <c r="L58" t="s">
        <v>196</v>
      </c>
    </row>
    <row r="59" spans="4:12" ht="15">
      <c r="D59">
        <f t="shared" si="0"/>
        <v>500</v>
      </c>
      <c r="E59" t="s">
        <v>192</v>
      </c>
      <c r="F59">
        <v>206</v>
      </c>
      <c r="G59" t="s">
        <v>201</v>
      </c>
      <c r="H59" t="s">
        <v>522</v>
      </c>
      <c r="I59" t="s">
        <v>212</v>
      </c>
      <c r="J59">
        <v>500</v>
      </c>
      <c r="K59" t="s">
        <v>506</v>
      </c>
      <c r="L59" t="s">
        <v>196</v>
      </c>
    </row>
    <row r="60" spans="4:12" ht="15">
      <c r="D60">
        <f t="shared" si="0"/>
        <v>507</v>
      </c>
      <c r="E60" t="s">
        <v>192</v>
      </c>
      <c r="F60">
        <v>206</v>
      </c>
      <c r="G60" t="s">
        <v>201</v>
      </c>
      <c r="H60" t="s">
        <v>508</v>
      </c>
      <c r="I60" t="s">
        <v>212</v>
      </c>
      <c r="J60">
        <v>507</v>
      </c>
      <c r="K60" t="s">
        <v>506</v>
      </c>
      <c r="L60" t="s">
        <v>196</v>
      </c>
    </row>
    <row r="61" spans="4:12" ht="15">
      <c r="D61">
        <f t="shared" si="0"/>
        <v>511</v>
      </c>
      <c r="E61" t="s">
        <v>192</v>
      </c>
      <c r="F61">
        <v>308</v>
      </c>
      <c r="G61" t="s">
        <v>225</v>
      </c>
      <c r="H61" t="s">
        <v>1034</v>
      </c>
      <c r="I61" t="s">
        <v>212</v>
      </c>
      <c r="J61">
        <v>511</v>
      </c>
      <c r="K61" t="s">
        <v>793</v>
      </c>
      <c r="L61" t="s">
        <v>196</v>
      </c>
    </row>
    <row r="62" spans="4:12" ht="15">
      <c r="D62">
        <f t="shared" si="0"/>
        <v>536</v>
      </c>
      <c r="E62" t="s">
        <v>192</v>
      </c>
      <c r="F62">
        <v>312</v>
      </c>
      <c r="G62" t="s">
        <v>201</v>
      </c>
      <c r="H62" t="s">
        <v>881</v>
      </c>
      <c r="I62" t="s">
        <v>212</v>
      </c>
      <c r="J62">
        <v>536</v>
      </c>
      <c r="K62" t="s">
        <v>872</v>
      </c>
      <c r="L62" t="s">
        <v>196</v>
      </c>
    </row>
    <row r="63" spans="4:12" ht="15">
      <c r="D63">
        <f t="shared" si="0"/>
        <v>545</v>
      </c>
      <c r="E63" t="s">
        <v>192</v>
      </c>
      <c r="F63">
        <v>305</v>
      </c>
      <c r="G63" t="s">
        <v>201</v>
      </c>
      <c r="H63" t="s">
        <v>743</v>
      </c>
      <c r="I63" t="s">
        <v>212</v>
      </c>
      <c r="J63">
        <v>545</v>
      </c>
      <c r="K63" t="s">
        <v>736</v>
      </c>
      <c r="L63" t="s">
        <v>196</v>
      </c>
    </row>
    <row r="64" spans="4:12" ht="15">
      <c r="D64">
        <f t="shared" si="0"/>
        <v>546</v>
      </c>
      <c r="E64" t="s">
        <v>192</v>
      </c>
      <c r="F64">
        <v>304</v>
      </c>
      <c r="G64" t="s">
        <v>201</v>
      </c>
      <c r="H64" t="s">
        <v>726</v>
      </c>
      <c r="I64" t="s">
        <v>212</v>
      </c>
      <c r="J64">
        <v>546</v>
      </c>
      <c r="K64" t="s">
        <v>689</v>
      </c>
      <c r="L64" t="s">
        <v>196</v>
      </c>
    </row>
    <row r="65" spans="4:12" ht="15">
      <c r="D65">
        <f t="shared" si="0"/>
        <v>548</v>
      </c>
      <c r="E65" t="s">
        <v>192</v>
      </c>
      <c r="F65">
        <v>308</v>
      </c>
      <c r="G65" t="s">
        <v>225</v>
      </c>
      <c r="H65" t="s">
        <v>1031</v>
      </c>
      <c r="I65" t="s">
        <v>212</v>
      </c>
      <c r="J65">
        <v>548</v>
      </c>
      <c r="K65" t="s">
        <v>793</v>
      </c>
      <c r="L65" t="s">
        <v>196</v>
      </c>
    </row>
    <row r="66" spans="4:12" ht="15">
      <c r="D66">
        <f t="shared" si="0"/>
        <v>549</v>
      </c>
      <c r="E66" t="s">
        <v>192</v>
      </c>
      <c r="F66">
        <v>206</v>
      </c>
      <c r="G66" t="s">
        <v>23</v>
      </c>
      <c r="H66" t="s">
        <v>534</v>
      </c>
      <c r="I66" t="s">
        <v>212</v>
      </c>
      <c r="J66">
        <v>549</v>
      </c>
      <c r="K66" t="s">
        <v>506</v>
      </c>
      <c r="L66" t="s">
        <v>196</v>
      </c>
    </row>
    <row r="67" spans="4:12" ht="15">
      <c r="D67">
        <f aca="true" t="shared" si="1" ref="D67:D130">J67</f>
        <v>551</v>
      </c>
      <c r="E67" t="s">
        <v>192</v>
      </c>
      <c r="F67">
        <v>201</v>
      </c>
      <c r="G67" t="s">
        <v>201</v>
      </c>
      <c r="H67" t="s">
        <v>405</v>
      </c>
      <c r="I67" t="s">
        <v>212</v>
      </c>
      <c r="J67">
        <v>551</v>
      </c>
      <c r="K67" t="s">
        <v>382</v>
      </c>
      <c r="L67" t="s">
        <v>383</v>
      </c>
    </row>
    <row r="68" spans="4:12" ht="15">
      <c r="D68">
        <f t="shared" si="1"/>
        <v>551</v>
      </c>
      <c r="E68" t="s">
        <v>192</v>
      </c>
      <c r="F68">
        <v>301</v>
      </c>
      <c r="G68" t="s">
        <v>201</v>
      </c>
      <c r="H68" t="s">
        <v>405</v>
      </c>
      <c r="I68" t="s">
        <v>212</v>
      </c>
      <c r="J68">
        <v>551</v>
      </c>
      <c r="K68" t="s">
        <v>644</v>
      </c>
      <c r="L68" t="s">
        <v>383</v>
      </c>
    </row>
    <row r="69" spans="4:12" ht="15">
      <c r="D69">
        <f t="shared" si="1"/>
        <v>586</v>
      </c>
      <c r="E69" t="s">
        <v>192</v>
      </c>
      <c r="F69">
        <v>107</v>
      </c>
      <c r="G69" t="s">
        <v>201</v>
      </c>
      <c r="H69" t="s">
        <v>292</v>
      </c>
      <c r="I69" t="s">
        <v>212</v>
      </c>
      <c r="J69">
        <v>586</v>
      </c>
      <c r="K69" t="s">
        <v>289</v>
      </c>
      <c r="L69" t="s">
        <v>196</v>
      </c>
    </row>
    <row r="70" spans="4:12" ht="15">
      <c r="D70">
        <f t="shared" si="1"/>
        <v>600</v>
      </c>
      <c r="E70" t="s">
        <v>192</v>
      </c>
      <c r="F70">
        <v>105</v>
      </c>
      <c r="G70" t="s">
        <v>225</v>
      </c>
      <c r="H70" t="s">
        <v>934</v>
      </c>
      <c r="I70" t="s">
        <v>212</v>
      </c>
      <c r="J70">
        <v>600</v>
      </c>
      <c r="K70" t="s">
        <v>259</v>
      </c>
      <c r="L70" t="s">
        <v>196</v>
      </c>
    </row>
    <row r="71" spans="4:12" ht="15">
      <c r="D71">
        <f t="shared" si="1"/>
        <v>603</v>
      </c>
      <c r="E71" t="s">
        <v>192</v>
      </c>
      <c r="F71">
        <v>305</v>
      </c>
      <c r="G71" t="s">
        <v>201</v>
      </c>
      <c r="H71" t="s">
        <v>738</v>
      </c>
      <c r="I71" t="s">
        <v>212</v>
      </c>
      <c r="J71">
        <v>603</v>
      </c>
      <c r="K71" t="s">
        <v>736</v>
      </c>
      <c r="L71" t="s">
        <v>196</v>
      </c>
    </row>
    <row r="72" spans="4:12" ht="15">
      <c r="D72">
        <f t="shared" si="1"/>
        <v>606</v>
      </c>
      <c r="E72" t="s">
        <v>192</v>
      </c>
      <c r="F72">
        <v>206</v>
      </c>
      <c r="G72" t="s">
        <v>23</v>
      </c>
      <c r="H72" t="s">
        <v>518</v>
      </c>
      <c r="I72" t="s">
        <v>212</v>
      </c>
      <c r="J72">
        <v>606</v>
      </c>
      <c r="K72" t="s">
        <v>506</v>
      </c>
      <c r="L72" t="s">
        <v>196</v>
      </c>
    </row>
    <row r="73" spans="4:12" ht="15">
      <c r="D73">
        <f t="shared" si="1"/>
        <v>612</v>
      </c>
      <c r="E73" t="s">
        <v>192</v>
      </c>
      <c r="F73">
        <v>110</v>
      </c>
      <c r="G73" t="s">
        <v>201</v>
      </c>
      <c r="H73" t="s">
        <v>339</v>
      </c>
      <c r="I73" t="s">
        <v>212</v>
      </c>
      <c r="J73">
        <v>612</v>
      </c>
      <c r="K73" t="s">
        <v>340</v>
      </c>
      <c r="L73" t="s">
        <v>196</v>
      </c>
    </row>
    <row r="74" spans="4:12" ht="15">
      <c r="D74">
        <f t="shared" si="1"/>
        <v>615</v>
      </c>
      <c r="E74" t="s">
        <v>192</v>
      </c>
      <c r="F74">
        <v>207</v>
      </c>
      <c r="G74" t="s">
        <v>201</v>
      </c>
      <c r="H74" t="s">
        <v>546</v>
      </c>
      <c r="I74" t="s">
        <v>212</v>
      </c>
      <c r="J74">
        <v>615</v>
      </c>
      <c r="K74" t="s">
        <v>537</v>
      </c>
      <c r="L74" t="s">
        <v>196</v>
      </c>
    </row>
    <row r="75" spans="4:12" ht="15">
      <c r="D75">
        <f t="shared" si="1"/>
        <v>618</v>
      </c>
      <c r="E75" t="s">
        <v>192</v>
      </c>
      <c r="F75">
        <v>204</v>
      </c>
      <c r="G75" t="s">
        <v>201</v>
      </c>
      <c r="H75" t="s">
        <v>484</v>
      </c>
      <c r="I75" t="s">
        <v>212</v>
      </c>
      <c r="J75">
        <v>618</v>
      </c>
      <c r="K75" t="s">
        <v>473</v>
      </c>
      <c r="L75" t="s">
        <v>196</v>
      </c>
    </row>
    <row r="76" spans="4:12" ht="15">
      <c r="D76">
        <f t="shared" si="1"/>
        <v>619</v>
      </c>
      <c r="E76" t="s">
        <v>192</v>
      </c>
      <c r="F76">
        <v>204</v>
      </c>
      <c r="G76" t="s">
        <v>201</v>
      </c>
      <c r="H76" t="s">
        <v>492</v>
      </c>
      <c r="I76" t="s">
        <v>212</v>
      </c>
      <c r="J76">
        <v>619</v>
      </c>
      <c r="K76" t="s">
        <v>473</v>
      </c>
      <c r="L76" t="s">
        <v>196</v>
      </c>
    </row>
    <row r="77" spans="4:12" ht="15">
      <c r="D77">
        <f t="shared" si="1"/>
        <v>631</v>
      </c>
      <c r="E77" t="s">
        <v>192</v>
      </c>
      <c r="F77">
        <v>302</v>
      </c>
      <c r="G77" t="s">
        <v>23</v>
      </c>
      <c r="H77" t="s">
        <v>671</v>
      </c>
      <c r="I77" t="s">
        <v>212</v>
      </c>
      <c r="J77">
        <v>631</v>
      </c>
      <c r="K77" t="s">
        <v>651</v>
      </c>
      <c r="L77" t="s">
        <v>196</v>
      </c>
    </row>
    <row r="78" spans="4:12" ht="15">
      <c r="D78">
        <f t="shared" si="1"/>
        <v>632</v>
      </c>
      <c r="E78" t="s">
        <v>192</v>
      </c>
      <c r="F78">
        <v>107</v>
      </c>
      <c r="G78" t="s">
        <v>201</v>
      </c>
      <c r="H78" t="s">
        <v>291</v>
      </c>
      <c r="I78" t="s">
        <v>212</v>
      </c>
      <c r="J78">
        <v>632</v>
      </c>
      <c r="K78" t="s">
        <v>289</v>
      </c>
      <c r="L78" t="s">
        <v>196</v>
      </c>
    </row>
    <row r="79" spans="4:12" ht="15">
      <c r="D79">
        <f t="shared" si="1"/>
        <v>645</v>
      </c>
      <c r="E79" t="s">
        <v>192</v>
      </c>
      <c r="F79">
        <v>302</v>
      </c>
      <c r="G79" t="s">
        <v>201</v>
      </c>
      <c r="H79" t="s">
        <v>672</v>
      </c>
      <c r="I79" t="s">
        <v>212</v>
      </c>
      <c r="J79">
        <v>645</v>
      </c>
      <c r="K79" t="s">
        <v>651</v>
      </c>
      <c r="L79" t="s">
        <v>196</v>
      </c>
    </row>
    <row r="80" spans="4:12" ht="15">
      <c r="D80">
        <f t="shared" si="1"/>
        <v>650</v>
      </c>
      <c r="E80" t="s">
        <v>192</v>
      </c>
      <c r="F80">
        <v>206</v>
      </c>
      <c r="G80" t="s">
        <v>23</v>
      </c>
      <c r="H80" t="s">
        <v>510</v>
      </c>
      <c r="I80" t="s">
        <v>212</v>
      </c>
      <c r="J80">
        <v>650</v>
      </c>
      <c r="K80" t="s">
        <v>506</v>
      </c>
      <c r="L80" t="s">
        <v>196</v>
      </c>
    </row>
    <row r="81" spans="4:12" ht="15">
      <c r="D81">
        <f t="shared" si="1"/>
        <v>651</v>
      </c>
      <c r="E81" t="s">
        <v>192</v>
      </c>
      <c r="F81">
        <v>206</v>
      </c>
      <c r="G81" t="s">
        <v>201</v>
      </c>
      <c r="H81" t="s">
        <v>511</v>
      </c>
      <c r="I81" t="s">
        <v>212</v>
      </c>
      <c r="J81">
        <v>651</v>
      </c>
      <c r="K81" t="s">
        <v>506</v>
      </c>
      <c r="L81" t="s">
        <v>196</v>
      </c>
    </row>
    <row r="82" spans="4:12" ht="15">
      <c r="D82">
        <f t="shared" si="1"/>
        <v>653</v>
      </c>
      <c r="E82" t="s">
        <v>192</v>
      </c>
      <c r="F82">
        <v>107</v>
      </c>
      <c r="G82" t="s">
        <v>201</v>
      </c>
      <c r="H82" t="s">
        <v>296</v>
      </c>
      <c r="I82" t="s">
        <v>212</v>
      </c>
      <c r="J82">
        <v>653</v>
      </c>
      <c r="K82" t="s">
        <v>289</v>
      </c>
      <c r="L82" t="s">
        <v>196</v>
      </c>
    </row>
    <row r="83" spans="4:12" ht="15">
      <c r="D83">
        <f t="shared" si="1"/>
        <v>654</v>
      </c>
      <c r="E83" t="s">
        <v>192</v>
      </c>
      <c r="F83">
        <v>304</v>
      </c>
      <c r="G83" t="s">
        <v>201</v>
      </c>
      <c r="H83" t="s">
        <v>717</v>
      </c>
      <c r="I83" t="s">
        <v>212</v>
      </c>
      <c r="J83">
        <v>654</v>
      </c>
      <c r="K83" t="s">
        <v>689</v>
      </c>
      <c r="L83" t="s">
        <v>196</v>
      </c>
    </row>
    <row r="84" spans="4:12" ht="15">
      <c r="D84">
        <f t="shared" si="1"/>
        <v>663</v>
      </c>
      <c r="E84" t="s">
        <v>192</v>
      </c>
      <c r="F84">
        <v>211</v>
      </c>
      <c r="G84" t="s">
        <v>23</v>
      </c>
      <c r="H84" t="s">
        <v>605</v>
      </c>
      <c r="I84" t="s">
        <v>212</v>
      </c>
      <c r="J84">
        <v>663</v>
      </c>
      <c r="K84" t="s">
        <v>592</v>
      </c>
      <c r="L84" t="s">
        <v>196</v>
      </c>
    </row>
    <row r="85" spans="4:12" ht="15">
      <c r="D85">
        <f t="shared" si="1"/>
        <v>675</v>
      </c>
      <c r="E85" t="s">
        <v>192</v>
      </c>
      <c r="F85">
        <v>208</v>
      </c>
      <c r="G85" t="s">
        <v>23</v>
      </c>
      <c r="H85" t="s">
        <v>562</v>
      </c>
      <c r="I85" t="s">
        <v>212</v>
      </c>
      <c r="J85">
        <v>675</v>
      </c>
      <c r="K85" t="s">
        <v>549</v>
      </c>
      <c r="L85" t="s">
        <v>196</v>
      </c>
    </row>
    <row r="86" spans="4:12" ht="15">
      <c r="D86">
        <f t="shared" si="1"/>
        <v>684</v>
      </c>
      <c r="E86" t="s">
        <v>192</v>
      </c>
      <c r="F86">
        <v>303</v>
      </c>
      <c r="G86" t="s">
        <v>201</v>
      </c>
      <c r="H86" t="s">
        <v>681</v>
      </c>
      <c r="I86" t="s">
        <v>212</v>
      </c>
      <c r="J86">
        <v>684</v>
      </c>
      <c r="K86" t="s">
        <v>674</v>
      </c>
      <c r="L86" t="s">
        <v>196</v>
      </c>
    </row>
    <row r="87" spans="4:12" ht="15">
      <c r="D87">
        <f t="shared" si="1"/>
        <v>689</v>
      </c>
      <c r="E87" t="s">
        <v>192</v>
      </c>
      <c r="F87">
        <v>304</v>
      </c>
      <c r="G87" t="s">
        <v>201</v>
      </c>
      <c r="H87" t="s">
        <v>708</v>
      </c>
      <c r="I87" t="s">
        <v>212</v>
      </c>
      <c r="J87">
        <v>689</v>
      </c>
      <c r="K87" t="s">
        <v>689</v>
      </c>
      <c r="L87" t="s">
        <v>196</v>
      </c>
    </row>
    <row r="88" spans="4:12" ht="15">
      <c r="D88">
        <f t="shared" si="1"/>
        <v>692</v>
      </c>
      <c r="E88" t="s">
        <v>192</v>
      </c>
      <c r="F88">
        <v>309</v>
      </c>
      <c r="G88" t="s">
        <v>225</v>
      </c>
      <c r="H88" t="s">
        <v>1036</v>
      </c>
      <c r="I88" t="s">
        <v>212</v>
      </c>
      <c r="J88">
        <v>692</v>
      </c>
      <c r="K88" t="s">
        <v>826</v>
      </c>
      <c r="L88" t="s">
        <v>196</v>
      </c>
    </row>
    <row r="89" spans="4:12" ht="15">
      <c r="D89">
        <f t="shared" si="1"/>
        <v>694</v>
      </c>
      <c r="E89" t="s">
        <v>192</v>
      </c>
      <c r="F89">
        <v>206</v>
      </c>
      <c r="G89" t="s">
        <v>23</v>
      </c>
      <c r="H89" t="s">
        <v>532</v>
      </c>
      <c r="I89" t="s">
        <v>212</v>
      </c>
      <c r="J89">
        <v>694</v>
      </c>
      <c r="K89" t="s">
        <v>506</v>
      </c>
      <c r="L89" t="s">
        <v>196</v>
      </c>
    </row>
    <row r="90" spans="4:12" ht="15">
      <c r="D90">
        <f t="shared" si="1"/>
        <v>698</v>
      </c>
      <c r="E90" t="s">
        <v>192</v>
      </c>
      <c r="F90">
        <v>107</v>
      </c>
      <c r="G90" t="s">
        <v>201</v>
      </c>
      <c r="H90" t="s">
        <v>293</v>
      </c>
      <c r="I90" t="s">
        <v>212</v>
      </c>
      <c r="J90">
        <v>698</v>
      </c>
      <c r="K90" t="s">
        <v>289</v>
      </c>
      <c r="L90" t="s">
        <v>196</v>
      </c>
    </row>
    <row r="91" spans="4:12" ht="15">
      <c r="D91">
        <f t="shared" si="1"/>
        <v>707</v>
      </c>
      <c r="E91" t="s">
        <v>192</v>
      </c>
      <c r="F91">
        <v>110</v>
      </c>
      <c r="G91" t="s">
        <v>201</v>
      </c>
      <c r="H91" t="s">
        <v>345</v>
      </c>
      <c r="I91" t="s">
        <v>212</v>
      </c>
      <c r="J91">
        <v>707</v>
      </c>
      <c r="K91" t="s">
        <v>340</v>
      </c>
      <c r="L91" t="s">
        <v>196</v>
      </c>
    </row>
    <row r="92" spans="4:12" ht="15">
      <c r="D92">
        <f t="shared" si="1"/>
        <v>725</v>
      </c>
      <c r="E92" t="s">
        <v>192</v>
      </c>
      <c r="F92">
        <v>108</v>
      </c>
      <c r="G92" t="s">
        <v>201</v>
      </c>
      <c r="H92" t="s">
        <v>316</v>
      </c>
      <c r="I92" t="s">
        <v>212</v>
      </c>
      <c r="J92">
        <v>725</v>
      </c>
      <c r="K92" t="s">
        <v>298</v>
      </c>
      <c r="L92" t="s">
        <v>196</v>
      </c>
    </row>
    <row r="93" spans="4:12" ht="15">
      <c r="D93">
        <f t="shared" si="1"/>
        <v>732</v>
      </c>
      <c r="E93" t="s">
        <v>192</v>
      </c>
      <c r="F93">
        <v>303</v>
      </c>
      <c r="G93" t="s">
        <v>201</v>
      </c>
      <c r="H93" t="s">
        <v>682</v>
      </c>
      <c r="I93" t="s">
        <v>212</v>
      </c>
      <c r="J93">
        <v>732</v>
      </c>
      <c r="K93" t="s">
        <v>674</v>
      </c>
      <c r="L93" t="s">
        <v>196</v>
      </c>
    </row>
    <row r="94" spans="4:12" ht="15">
      <c r="D94">
        <f t="shared" si="1"/>
        <v>734</v>
      </c>
      <c r="E94" t="s">
        <v>192</v>
      </c>
      <c r="F94">
        <v>309</v>
      </c>
      <c r="G94" t="s">
        <v>201</v>
      </c>
      <c r="H94" t="s">
        <v>834</v>
      </c>
      <c r="I94" t="s">
        <v>212</v>
      </c>
      <c r="J94">
        <v>734</v>
      </c>
      <c r="K94" t="s">
        <v>826</v>
      </c>
      <c r="L94" t="s">
        <v>196</v>
      </c>
    </row>
    <row r="95" spans="4:12" ht="15">
      <c r="D95">
        <f t="shared" si="1"/>
        <v>740</v>
      </c>
      <c r="E95" t="s">
        <v>192</v>
      </c>
      <c r="F95">
        <v>206</v>
      </c>
      <c r="G95" t="s">
        <v>201</v>
      </c>
      <c r="H95" t="s">
        <v>533</v>
      </c>
      <c r="I95" t="s">
        <v>212</v>
      </c>
      <c r="J95">
        <v>740</v>
      </c>
      <c r="K95" t="s">
        <v>506</v>
      </c>
      <c r="L95" t="s">
        <v>196</v>
      </c>
    </row>
    <row r="96" spans="4:12" ht="15">
      <c r="D96">
        <f t="shared" si="1"/>
        <v>744</v>
      </c>
      <c r="E96" t="s">
        <v>192</v>
      </c>
      <c r="F96">
        <v>303</v>
      </c>
      <c r="G96" t="s">
        <v>201</v>
      </c>
      <c r="H96" t="s">
        <v>675</v>
      </c>
      <c r="I96" t="s">
        <v>212</v>
      </c>
      <c r="J96">
        <v>744</v>
      </c>
      <c r="K96" t="s">
        <v>674</v>
      </c>
      <c r="L96" t="s">
        <v>196</v>
      </c>
    </row>
    <row r="97" spans="4:12" ht="15">
      <c r="D97">
        <f t="shared" si="1"/>
        <v>755</v>
      </c>
      <c r="E97" t="s">
        <v>192</v>
      </c>
      <c r="F97">
        <v>112</v>
      </c>
      <c r="G97" t="s">
        <v>23</v>
      </c>
      <c r="H97" t="s">
        <v>377</v>
      </c>
      <c r="I97" t="s">
        <v>212</v>
      </c>
      <c r="J97">
        <v>755</v>
      </c>
      <c r="K97" t="s">
        <v>374</v>
      </c>
      <c r="L97" t="s">
        <v>196</v>
      </c>
    </row>
    <row r="98" spans="4:12" ht="15">
      <c r="D98">
        <f t="shared" si="1"/>
        <v>765</v>
      </c>
      <c r="E98" t="s">
        <v>192</v>
      </c>
      <c r="F98">
        <v>107</v>
      </c>
      <c r="G98" t="s">
        <v>201</v>
      </c>
      <c r="H98" t="s">
        <v>288</v>
      </c>
      <c r="I98" t="s">
        <v>212</v>
      </c>
      <c r="J98">
        <v>765</v>
      </c>
      <c r="K98" t="s">
        <v>289</v>
      </c>
      <c r="L98" t="s">
        <v>196</v>
      </c>
    </row>
    <row r="99" spans="4:12" ht="15">
      <c r="D99">
        <f t="shared" si="1"/>
        <v>778</v>
      </c>
      <c r="E99" t="s">
        <v>192</v>
      </c>
      <c r="F99">
        <v>212</v>
      </c>
      <c r="G99" t="s">
        <v>23</v>
      </c>
      <c r="H99" t="s">
        <v>628</v>
      </c>
      <c r="I99" t="s">
        <v>212</v>
      </c>
      <c r="J99">
        <v>778</v>
      </c>
      <c r="K99" t="s">
        <v>629</v>
      </c>
      <c r="L99" t="s">
        <v>196</v>
      </c>
    </row>
    <row r="100" spans="4:12" ht="15">
      <c r="D100">
        <f t="shared" si="1"/>
        <v>779</v>
      </c>
      <c r="E100" t="s">
        <v>192</v>
      </c>
      <c r="F100">
        <v>204</v>
      </c>
      <c r="G100" t="s">
        <v>201</v>
      </c>
      <c r="H100" t="s">
        <v>483</v>
      </c>
      <c r="I100" t="s">
        <v>212</v>
      </c>
      <c r="J100">
        <v>779</v>
      </c>
      <c r="K100" t="s">
        <v>473</v>
      </c>
      <c r="L100" t="s">
        <v>196</v>
      </c>
    </row>
    <row r="101" spans="4:12" ht="15">
      <c r="D101">
        <f t="shared" si="1"/>
        <v>804</v>
      </c>
      <c r="E101" t="s">
        <v>192</v>
      </c>
      <c r="F101">
        <v>103</v>
      </c>
      <c r="G101" t="s">
        <v>225</v>
      </c>
      <c r="H101" t="s">
        <v>921</v>
      </c>
      <c r="I101" t="s">
        <v>212</v>
      </c>
      <c r="J101">
        <v>804</v>
      </c>
      <c r="K101" t="s">
        <v>234</v>
      </c>
      <c r="L101" t="s">
        <v>196</v>
      </c>
    </row>
    <row r="102" spans="4:12" ht="15">
      <c r="D102">
        <f t="shared" si="1"/>
        <v>837</v>
      </c>
      <c r="E102" t="s">
        <v>192</v>
      </c>
      <c r="F102">
        <v>304</v>
      </c>
      <c r="G102" t="s">
        <v>225</v>
      </c>
      <c r="H102" t="s">
        <v>1007</v>
      </c>
      <c r="I102" t="s">
        <v>212</v>
      </c>
      <c r="J102">
        <v>837</v>
      </c>
      <c r="K102" t="s">
        <v>689</v>
      </c>
      <c r="L102" t="s">
        <v>196</v>
      </c>
    </row>
    <row r="103" spans="4:12" ht="15">
      <c r="D103">
        <f t="shared" si="1"/>
        <v>839</v>
      </c>
      <c r="E103" t="s">
        <v>192</v>
      </c>
      <c r="F103">
        <v>104</v>
      </c>
      <c r="G103" t="s">
        <v>201</v>
      </c>
      <c r="H103" t="s">
        <v>247</v>
      </c>
      <c r="I103" t="s">
        <v>212</v>
      </c>
      <c r="J103">
        <v>839</v>
      </c>
      <c r="K103" t="s">
        <v>248</v>
      </c>
      <c r="L103" t="s">
        <v>196</v>
      </c>
    </row>
    <row r="104" spans="4:12" ht="15">
      <c r="D104">
        <f t="shared" si="1"/>
        <v>842</v>
      </c>
      <c r="E104" t="s">
        <v>192</v>
      </c>
      <c r="F104">
        <v>303</v>
      </c>
      <c r="G104" t="s">
        <v>201</v>
      </c>
      <c r="H104" t="s">
        <v>686</v>
      </c>
      <c r="I104" t="s">
        <v>212</v>
      </c>
      <c r="J104">
        <v>842</v>
      </c>
      <c r="K104" t="s">
        <v>674</v>
      </c>
      <c r="L104" t="s">
        <v>196</v>
      </c>
    </row>
    <row r="105" spans="4:12" ht="15">
      <c r="D105">
        <f t="shared" si="1"/>
        <v>843</v>
      </c>
      <c r="E105" t="s">
        <v>192</v>
      </c>
      <c r="F105">
        <v>309</v>
      </c>
      <c r="G105" t="s">
        <v>225</v>
      </c>
      <c r="H105" t="s">
        <v>1045</v>
      </c>
      <c r="I105" t="s">
        <v>212</v>
      </c>
      <c r="J105">
        <v>843</v>
      </c>
      <c r="K105" t="s">
        <v>826</v>
      </c>
      <c r="L105" t="s">
        <v>196</v>
      </c>
    </row>
    <row r="106" spans="4:12" ht="15">
      <c r="D106">
        <f t="shared" si="1"/>
        <v>846</v>
      </c>
      <c r="E106" t="s">
        <v>192</v>
      </c>
      <c r="F106">
        <v>112</v>
      </c>
      <c r="G106" t="s">
        <v>201</v>
      </c>
      <c r="H106" t="s">
        <v>376</v>
      </c>
      <c r="I106" t="s">
        <v>212</v>
      </c>
      <c r="J106">
        <v>846</v>
      </c>
      <c r="K106" t="s">
        <v>374</v>
      </c>
      <c r="L106" t="s">
        <v>196</v>
      </c>
    </row>
    <row r="107" spans="4:12" ht="15">
      <c r="D107">
        <f t="shared" si="1"/>
        <v>850</v>
      </c>
      <c r="E107" t="s">
        <v>192</v>
      </c>
      <c r="F107">
        <v>304</v>
      </c>
      <c r="G107" t="s">
        <v>201</v>
      </c>
      <c r="H107" t="s">
        <v>697</v>
      </c>
      <c r="I107" t="s">
        <v>212</v>
      </c>
      <c r="J107">
        <v>850</v>
      </c>
      <c r="K107" t="s">
        <v>689</v>
      </c>
      <c r="L107" t="s">
        <v>196</v>
      </c>
    </row>
    <row r="108" spans="4:12" ht="15">
      <c r="D108">
        <f t="shared" si="1"/>
        <v>851</v>
      </c>
      <c r="E108" t="s">
        <v>192</v>
      </c>
      <c r="F108">
        <v>309</v>
      </c>
      <c r="G108" t="s">
        <v>201</v>
      </c>
      <c r="H108" t="s">
        <v>846</v>
      </c>
      <c r="I108" t="s">
        <v>212</v>
      </c>
      <c r="J108">
        <v>851</v>
      </c>
      <c r="K108" t="s">
        <v>826</v>
      </c>
      <c r="L108" t="s">
        <v>196</v>
      </c>
    </row>
    <row r="109" spans="4:12" ht="15">
      <c r="D109">
        <f t="shared" si="1"/>
        <v>852</v>
      </c>
      <c r="E109" t="s">
        <v>192</v>
      </c>
      <c r="F109">
        <v>309</v>
      </c>
      <c r="G109" t="s">
        <v>225</v>
      </c>
      <c r="H109" t="s">
        <v>1043</v>
      </c>
      <c r="I109" t="s">
        <v>212</v>
      </c>
      <c r="J109">
        <v>852</v>
      </c>
      <c r="K109" t="s">
        <v>826</v>
      </c>
      <c r="L109" t="s">
        <v>196</v>
      </c>
    </row>
    <row r="110" spans="4:12" ht="15">
      <c r="D110">
        <f t="shared" si="1"/>
        <v>856</v>
      </c>
      <c r="E110" t="s">
        <v>192</v>
      </c>
      <c r="F110">
        <v>309</v>
      </c>
      <c r="G110" t="s">
        <v>225</v>
      </c>
      <c r="H110" t="s">
        <v>1040</v>
      </c>
      <c r="I110" t="s">
        <v>212</v>
      </c>
      <c r="J110">
        <v>856</v>
      </c>
      <c r="K110" t="s">
        <v>826</v>
      </c>
      <c r="L110" t="s">
        <v>196</v>
      </c>
    </row>
    <row r="111" spans="4:12" ht="15">
      <c r="D111">
        <f t="shared" si="1"/>
        <v>857</v>
      </c>
      <c r="E111" t="s">
        <v>192</v>
      </c>
      <c r="F111">
        <v>103</v>
      </c>
      <c r="G111" t="s">
        <v>201</v>
      </c>
      <c r="H111" t="s">
        <v>246</v>
      </c>
      <c r="I111" t="s">
        <v>212</v>
      </c>
      <c r="J111">
        <v>857</v>
      </c>
      <c r="K111" t="s">
        <v>234</v>
      </c>
      <c r="L111" t="s">
        <v>196</v>
      </c>
    </row>
    <row r="112" spans="4:12" ht="15">
      <c r="D112">
        <f t="shared" si="1"/>
        <v>865</v>
      </c>
      <c r="E112" t="s">
        <v>192</v>
      </c>
      <c r="F112">
        <v>202</v>
      </c>
      <c r="G112" t="s">
        <v>225</v>
      </c>
      <c r="H112" t="s">
        <v>979</v>
      </c>
      <c r="I112" t="s">
        <v>212</v>
      </c>
      <c r="J112">
        <v>865</v>
      </c>
      <c r="K112" t="s">
        <v>411</v>
      </c>
      <c r="L112" t="s">
        <v>196</v>
      </c>
    </row>
    <row r="113" spans="4:12" ht="15">
      <c r="D113">
        <f t="shared" si="1"/>
        <v>878</v>
      </c>
      <c r="E113" t="s">
        <v>192</v>
      </c>
      <c r="F113">
        <v>310</v>
      </c>
      <c r="G113" t="s">
        <v>201</v>
      </c>
      <c r="H113" t="s">
        <v>853</v>
      </c>
      <c r="I113" t="s">
        <v>212</v>
      </c>
      <c r="J113">
        <v>878</v>
      </c>
      <c r="K113" t="s">
        <v>848</v>
      </c>
      <c r="L113" t="s">
        <v>196</v>
      </c>
    </row>
    <row r="114" spans="4:12" ht="15">
      <c r="D114">
        <f t="shared" si="1"/>
        <v>887</v>
      </c>
      <c r="E114" t="s">
        <v>192</v>
      </c>
      <c r="F114">
        <v>110</v>
      </c>
      <c r="G114" t="s">
        <v>23</v>
      </c>
      <c r="H114" t="s">
        <v>341</v>
      </c>
      <c r="I114" t="s">
        <v>212</v>
      </c>
      <c r="J114">
        <v>887</v>
      </c>
      <c r="K114" t="s">
        <v>340</v>
      </c>
      <c r="L114" t="s">
        <v>196</v>
      </c>
    </row>
    <row r="115" spans="4:12" ht="15">
      <c r="D115">
        <f t="shared" si="1"/>
        <v>895</v>
      </c>
      <c r="E115" t="s">
        <v>192</v>
      </c>
      <c r="F115">
        <v>204</v>
      </c>
      <c r="G115" t="s">
        <v>201</v>
      </c>
      <c r="H115" t="s">
        <v>474</v>
      </c>
      <c r="I115" t="s">
        <v>212</v>
      </c>
      <c r="J115">
        <v>895</v>
      </c>
      <c r="K115" t="s">
        <v>473</v>
      </c>
      <c r="L115" t="s">
        <v>196</v>
      </c>
    </row>
    <row r="116" spans="4:12" ht="15">
      <c r="D116">
        <f t="shared" si="1"/>
        <v>902</v>
      </c>
      <c r="E116" t="s">
        <v>192</v>
      </c>
      <c r="F116">
        <v>304</v>
      </c>
      <c r="G116" t="s">
        <v>201</v>
      </c>
      <c r="H116" t="s">
        <v>695</v>
      </c>
      <c r="I116" t="s">
        <v>212</v>
      </c>
      <c r="J116">
        <v>902</v>
      </c>
      <c r="K116" t="s">
        <v>689</v>
      </c>
      <c r="L116" t="s">
        <v>196</v>
      </c>
    </row>
    <row r="117" spans="4:12" ht="15">
      <c r="D117">
        <f t="shared" si="1"/>
        <v>909</v>
      </c>
      <c r="E117" t="s">
        <v>192</v>
      </c>
      <c r="F117">
        <v>211</v>
      </c>
      <c r="G117" t="s">
        <v>23</v>
      </c>
      <c r="H117" t="s">
        <v>621</v>
      </c>
      <c r="I117" t="s">
        <v>212</v>
      </c>
      <c r="J117">
        <v>909</v>
      </c>
      <c r="K117" t="s">
        <v>592</v>
      </c>
      <c r="L117" t="s">
        <v>196</v>
      </c>
    </row>
    <row r="118" spans="4:12" ht="15">
      <c r="D118">
        <f t="shared" si="1"/>
        <v>915</v>
      </c>
      <c r="E118" t="s">
        <v>192</v>
      </c>
      <c r="F118">
        <v>211</v>
      </c>
      <c r="G118" t="s">
        <v>225</v>
      </c>
      <c r="H118" t="s">
        <v>989</v>
      </c>
      <c r="I118" t="s">
        <v>212</v>
      </c>
      <c r="J118">
        <v>915</v>
      </c>
      <c r="K118" t="s">
        <v>592</v>
      </c>
      <c r="L118" t="s">
        <v>196</v>
      </c>
    </row>
    <row r="119" spans="4:12" ht="15">
      <c r="D119">
        <f t="shared" si="1"/>
        <v>918</v>
      </c>
      <c r="E119" t="s">
        <v>192</v>
      </c>
      <c r="F119">
        <v>206</v>
      </c>
      <c r="G119" t="s">
        <v>201</v>
      </c>
      <c r="H119" t="s">
        <v>531</v>
      </c>
      <c r="I119" t="s">
        <v>212</v>
      </c>
      <c r="J119">
        <v>918</v>
      </c>
      <c r="K119" t="s">
        <v>506</v>
      </c>
      <c r="L119" t="s">
        <v>196</v>
      </c>
    </row>
    <row r="120" spans="4:12" ht="15">
      <c r="D120">
        <f t="shared" si="1"/>
        <v>922</v>
      </c>
      <c r="E120" t="s">
        <v>192</v>
      </c>
      <c r="F120">
        <v>206</v>
      </c>
      <c r="G120" t="s">
        <v>201</v>
      </c>
      <c r="H120" t="s">
        <v>509</v>
      </c>
      <c r="I120" t="s">
        <v>212</v>
      </c>
      <c r="J120">
        <v>922</v>
      </c>
      <c r="K120" t="s">
        <v>506</v>
      </c>
      <c r="L120" t="s">
        <v>196</v>
      </c>
    </row>
    <row r="121" spans="4:12" ht="15">
      <c r="D121">
        <f t="shared" si="1"/>
        <v>923</v>
      </c>
      <c r="E121" t="s">
        <v>192</v>
      </c>
      <c r="F121">
        <v>103</v>
      </c>
      <c r="G121" t="s">
        <v>201</v>
      </c>
      <c r="H121" t="s">
        <v>242</v>
      </c>
      <c r="I121" t="s">
        <v>212</v>
      </c>
      <c r="J121">
        <v>923</v>
      </c>
      <c r="K121" t="s">
        <v>234</v>
      </c>
      <c r="L121" t="s">
        <v>196</v>
      </c>
    </row>
    <row r="122" spans="4:12" ht="15">
      <c r="D122">
        <f t="shared" si="1"/>
        <v>931</v>
      </c>
      <c r="E122" t="s">
        <v>192</v>
      </c>
      <c r="F122">
        <v>307</v>
      </c>
      <c r="G122" t="s">
        <v>225</v>
      </c>
      <c r="H122" t="s">
        <v>1014</v>
      </c>
      <c r="I122" t="s">
        <v>212</v>
      </c>
      <c r="J122">
        <v>931</v>
      </c>
      <c r="K122" t="s">
        <v>765</v>
      </c>
      <c r="L122" t="s">
        <v>196</v>
      </c>
    </row>
    <row r="123" spans="4:12" ht="15">
      <c r="D123">
        <f t="shared" si="1"/>
        <v>935</v>
      </c>
      <c r="E123" t="s">
        <v>192</v>
      </c>
      <c r="F123">
        <v>307</v>
      </c>
      <c r="G123" t="s">
        <v>225</v>
      </c>
      <c r="H123" t="s">
        <v>1013</v>
      </c>
      <c r="I123" t="s">
        <v>212</v>
      </c>
      <c r="J123">
        <v>935</v>
      </c>
      <c r="K123" t="s">
        <v>765</v>
      </c>
      <c r="L123" t="s">
        <v>196</v>
      </c>
    </row>
    <row r="124" spans="4:12" ht="15">
      <c r="D124">
        <f t="shared" si="1"/>
        <v>947</v>
      </c>
      <c r="E124" t="s">
        <v>192</v>
      </c>
      <c r="F124">
        <v>304</v>
      </c>
      <c r="G124" t="s">
        <v>23</v>
      </c>
      <c r="H124" t="s">
        <v>700</v>
      </c>
      <c r="I124" t="s">
        <v>212</v>
      </c>
      <c r="J124">
        <v>947</v>
      </c>
      <c r="K124" t="s">
        <v>689</v>
      </c>
      <c r="L124" t="s">
        <v>196</v>
      </c>
    </row>
    <row r="125" spans="4:12" ht="15">
      <c r="D125">
        <f t="shared" si="1"/>
        <v>949</v>
      </c>
      <c r="E125" t="s">
        <v>192</v>
      </c>
      <c r="F125">
        <v>206</v>
      </c>
      <c r="G125" t="s">
        <v>23</v>
      </c>
      <c r="H125" t="s">
        <v>517</v>
      </c>
      <c r="I125" t="s">
        <v>212</v>
      </c>
      <c r="J125">
        <v>949</v>
      </c>
      <c r="K125" t="s">
        <v>506</v>
      </c>
      <c r="L125" t="s">
        <v>196</v>
      </c>
    </row>
    <row r="126" spans="4:12" ht="15">
      <c r="D126">
        <f t="shared" si="1"/>
        <v>962</v>
      </c>
      <c r="E126" t="s">
        <v>192</v>
      </c>
      <c r="F126">
        <v>108</v>
      </c>
      <c r="G126" t="s">
        <v>225</v>
      </c>
      <c r="H126" t="s">
        <v>947</v>
      </c>
      <c r="I126" t="s">
        <v>212</v>
      </c>
      <c r="J126">
        <v>962</v>
      </c>
      <c r="K126" t="s">
        <v>298</v>
      </c>
      <c r="L126" t="s">
        <v>196</v>
      </c>
    </row>
    <row r="127" spans="4:12" ht="15">
      <c r="D127">
        <f t="shared" si="1"/>
        <v>963</v>
      </c>
      <c r="E127" t="s">
        <v>192</v>
      </c>
      <c r="F127">
        <v>202</v>
      </c>
      <c r="G127" t="s">
        <v>225</v>
      </c>
      <c r="H127" t="s">
        <v>976</v>
      </c>
      <c r="I127" t="s">
        <v>212</v>
      </c>
      <c r="J127">
        <v>963</v>
      </c>
      <c r="K127" t="s">
        <v>411</v>
      </c>
      <c r="L127" t="s">
        <v>196</v>
      </c>
    </row>
    <row r="128" spans="4:12" ht="15">
      <c r="D128">
        <f t="shared" si="1"/>
        <v>972</v>
      </c>
      <c r="E128" t="s">
        <v>192</v>
      </c>
      <c r="F128">
        <v>307</v>
      </c>
      <c r="G128" t="s">
        <v>225</v>
      </c>
      <c r="H128" t="s">
        <v>1015</v>
      </c>
      <c r="I128" t="s">
        <v>203</v>
      </c>
      <c r="J128">
        <v>972</v>
      </c>
      <c r="K128" t="s">
        <v>765</v>
      </c>
      <c r="L128" t="s">
        <v>196</v>
      </c>
    </row>
    <row r="129" spans="4:12" ht="15">
      <c r="D129">
        <f t="shared" si="1"/>
        <v>975</v>
      </c>
      <c r="E129" t="s">
        <v>192</v>
      </c>
      <c r="F129">
        <v>308</v>
      </c>
      <c r="G129" t="s">
        <v>201</v>
      </c>
      <c r="H129" t="s">
        <v>806</v>
      </c>
      <c r="I129" t="s">
        <v>203</v>
      </c>
      <c r="J129">
        <v>975</v>
      </c>
      <c r="K129" t="s">
        <v>793</v>
      </c>
      <c r="L129" t="s">
        <v>196</v>
      </c>
    </row>
    <row r="130" spans="4:12" ht="15">
      <c r="D130">
        <f t="shared" si="1"/>
        <v>981</v>
      </c>
      <c r="E130" t="s">
        <v>192</v>
      </c>
      <c r="F130">
        <v>103</v>
      </c>
      <c r="G130" t="s">
        <v>23</v>
      </c>
      <c r="H130" t="s">
        <v>236</v>
      </c>
      <c r="I130" t="s">
        <v>203</v>
      </c>
      <c r="J130">
        <v>981</v>
      </c>
      <c r="K130" t="s">
        <v>234</v>
      </c>
      <c r="L130" t="s">
        <v>196</v>
      </c>
    </row>
    <row r="131" spans="4:12" ht="15">
      <c r="D131">
        <f aca="true" t="shared" si="2" ref="D131:D194">J131</f>
        <v>982</v>
      </c>
      <c r="E131" t="s">
        <v>192</v>
      </c>
      <c r="F131">
        <v>306</v>
      </c>
      <c r="G131" t="s">
        <v>201</v>
      </c>
      <c r="H131" t="s">
        <v>758</v>
      </c>
      <c r="I131" t="s">
        <v>203</v>
      </c>
      <c r="J131">
        <v>982</v>
      </c>
      <c r="K131" t="s">
        <v>748</v>
      </c>
      <c r="L131" t="s">
        <v>196</v>
      </c>
    </row>
    <row r="132" spans="4:12" ht="15">
      <c r="D132">
        <f t="shared" si="2"/>
        <v>986</v>
      </c>
      <c r="E132" t="s">
        <v>192</v>
      </c>
      <c r="F132">
        <v>308</v>
      </c>
      <c r="G132" t="s">
        <v>201</v>
      </c>
      <c r="H132" t="s">
        <v>799</v>
      </c>
      <c r="I132" t="s">
        <v>203</v>
      </c>
      <c r="J132">
        <v>986</v>
      </c>
      <c r="K132" t="s">
        <v>793</v>
      </c>
      <c r="L132" t="s">
        <v>196</v>
      </c>
    </row>
    <row r="133" spans="4:12" ht="15">
      <c r="D133">
        <f t="shared" si="2"/>
        <v>988</v>
      </c>
      <c r="E133" t="s">
        <v>192</v>
      </c>
      <c r="F133">
        <v>310</v>
      </c>
      <c r="G133" t="s">
        <v>201</v>
      </c>
      <c r="H133" t="s">
        <v>858</v>
      </c>
      <c r="I133" t="s">
        <v>203</v>
      </c>
      <c r="J133">
        <v>988</v>
      </c>
      <c r="K133" t="s">
        <v>848</v>
      </c>
      <c r="L133" t="s">
        <v>196</v>
      </c>
    </row>
    <row r="134" spans="4:12" ht="15">
      <c r="D134">
        <f t="shared" si="2"/>
        <v>1000</v>
      </c>
      <c r="E134" t="s">
        <v>192</v>
      </c>
      <c r="F134">
        <v>108</v>
      </c>
      <c r="G134" t="s">
        <v>201</v>
      </c>
      <c r="H134" t="s">
        <v>313</v>
      </c>
      <c r="I134" t="s">
        <v>203</v>
      </c>
      <c r="J134">
        <v>1000</v>
      </c>
      <c r="K134" t="s">
        <v>298</v>
      </c>
      <c r="L134" t="s">
        <v>196</v>
      </c>
    </row>
    <row r="135" spans="4:12" ht="15">
      <c r="D135">
        <f t="shared" si="2"/>
        <v>1004</v>
      </c>
      <c r="E135" t="s">
        <v>192</v>
      </c>
      <c r="F135">
        <v>211</v>
      </c>
      <c r="G135" t="s">
        <v>225</v>
      </c>
      <c r="H135" t="s">
        <v>992</v>
      </c>
      <c r="I135" t="s">
        <v>203</v>
      </c>
      <c r="J135">
        <v>1004</v>
      </c>
      <c r="K135" t="s">
        <v>592</v>
      </c>
      <c r="L135" t="s">
        <v>196</v>
      </c>
    </row>
    <row r="136" spans="4:12" ht="15">
      <c r="D136">
        <f t="shared" si="2"/>
        <v>1013</v>
      </c>
      <c r="E136" t="s">
        <v>192</v>
      </c>
      <c r="F136">
        <v>210</v>
      </c>
      <c r="G136" t="s">
        <v>201</v>
      </c>
      <c r="H136" t="s">
        <v>589</v>
      </c>
      <c r="I136" t="s">
        <v>203</v>
      </c>
      <c r="J136">
        <v>1013</v>
      </c>
      <c r="K136" t="s">
        <v>582</v>
      </c>
      <c r="L136" t="s">
        <v>196</v>
      </c>
    </row>
    <row r="137" spans="4:12" ht="15">
      <c r="D137">
        <f t="shared" si="2"/>
        <v>1014</v>
      </c>
      <c r="E137" t="s">
        <v>192</v>
      </c>
      <c r="F137">
        <v>305</v>
      </c>
      <c r="G137" t="s">
        <v>201</v>
      </c>
      <c r="H137" t="s">
        <v>740</v>
      </c>
      <c r="I137" t="s">
        <v>203</v>
      </c>
      <c r="J137">
        <v>1014</v>
      </c>
      <c r="K137" t="s">
        <v>736</v>
      </c>
      <c r="L137" t="s">
        <v>196</v>
      </c>
    </row>
    <row r="138" spans="4:12" ht="15">
      <c r="D138">
        <f t="shared" si="2"/>
        <v>1016</v>
      </c>
      <c r="E138" t="s">
        <v>192</v>
      </c>
      <c r="F138">
        <v>110</v>
      </c>
      <c r="G138" t="s">
        <v>23</v>
      </c>
      <c r="H138" t="s">
        <v>344</v>
      </c>
      <c r="I138" t="s">
        <v>203</v>
      </c>
      <c r="J138">
        <v>1016</v>
      </c>
      <c r="K138" t="s">
        <v>340</v>
      </c>
      <c r="L138" t="s">
        <v>196</v>
      </c>
    </row>
    <row r="139" spans="4:12" ht="15">
      <c r="D139">
        <f t="shared" si="2"/>
        <v>1031</v>
      </c>
      <c r="E139" t="s">
        <v>192</v>
      </c>
      <c r="F139">
        <v>103</v>
      </c>
      <c r="G139" t="s">
        <v>225</v>
      </c>
      <c r="H139" t="s">
        <v>919</v>
      </c>
      <c r="I139" t="s">
        <v>203</v>
      </c>
      <c r="J139">
        <v>1031</v>
      </c>
      <c r="K139" t="s">
        <v>234</v>
      </c>
      <c r="L139" t="s">
        <v>196</v>
      </c>
    </row>
    <row r="140" spans="4:12" ht="15">
      <c r="D140">
        <f t="shared" si="2"/>
        <v>1034</v>
      </c>
      <c r="E140" t="s">
        <v>192</v>
      </c>
      <c r="F140">
        <v>311</v>
      </c>
      <c r="G140" t="s">
        <v>201</v>
      </c>
      <c r="H140" t="s">
        <v>869</v>
      </c>
      <c r="I140" t="s">
        <v>203</v>
      </c>
      <c r="J140">
        <v>1034</v>
      </c>
      <c r="K140" t="s">
        <v>865</v>
      </c>
      <c r="L140" t="s">
        <v>196</v>
      </c>
    </row>
    <row r="141" spans="4:12" ht="15">
      <c r="D141">
        <f t="shared" si="2"/>
        <v>1040</v>
      </c>
      <c r="E141" t="s">
        <v>192</v>
      </c>
      <c r="F141">
        <v>308</v>
      </c>
      <c r="G141" t="s">
        <v>201</v>
      </c>
      <c r="H141" t="s">
        <v>796</v>
      </c>
      <c r="I141" t="s">
        <v>203</v>
      </c>
      <c r="J141">
        <v>1040</v>
      </c>
      <c r="K141" t="s">
        <v>793</v>
      </c>
      <c r="L141" t="s">
        <v>196</v>
      </c>
    </row>
    <row r="142" spans="4:12" ht="15">
      <c r="D142">
        <f t="shared" si="2"/>
        <v>1046</v>
      </c>
      <c r="E142" t="s">
        <v>192</v>
      </c>
      <c r="F142">
        <v>309</v>
      </c>
      <c r="G142" t="s">
        <v>225</v>
      </c>
      <c r="H142" t="s">
        <v>1042</v>
      </c>
      <c r="I142" t="s">
        <v>203</v>
      </c>
      <c r="J142">
        <v>1046</v>
      </c>
      <c r="K142" t="s">
        <v>826</v>
      </c>
      <c r="L142" t="s">
        <v>196</v>
      </c>
    </row>
    <row r="143" spans="4:12" ht="15">
      <c r="D143">
        <f t="shared" si="2"/>
        <v>1051</v>
      </c>
      <c r="E143" t="s">
        <v>192</v>
      </c>
      <c r="F143">
        <v>207</v>
      </c>
      <c r="G143" t="s">
        <v>225</v>
      </c>
      <c r="H143" t="s">
        <v>984</v>
      </c>
      <c r="I143" t="s">
        <v>203</v>
      </c>
      <c r="J143">
        <v>1051</v>
      </c>
      <c r="K143" t="s">
        <v>537</v>
      </c>
      <c r="L143" t="s">
        <v>196</v>
      </c>
    </row>
    <row r="144" spans="4:12" ht="15">
      <c r="D144">
        <f t="shared" si="2"/>
        <v>1058</v>
      </c>
      <c r="E144" t="s">
        <v>192</v>
      </c>
      <c r="F144">
        <v>102</v>
      </c>
      <c r="G144" t="s">
        <v>225</v>
      </c>
      <c r="H144" t="s">
        <v>912</v>
      </c>
      <c r="I144" t="s">
        <v>203</v>
      </c>
      <c r="J144">
        <v>1058</v>
      </c>
      <c r="K144" t="s">
        <v>223</v>
      </c>
      <c r="L144" t="s">
        <v>196</v>
      </c>
    </row>
    <row r="145" spans="4:12" ht="15">
      <c r="D145">
        <f t="shared" si="2"/>
        <v>1059</v>
      </c>
      <c r="E145" t="s">
        <v>192</v>
      </c>
      <c r="F145">
        <v>211</v>
      </c>
      <c r="G145" t="s">
        <v>225</v>
      </c>
      <c r="H145" t="s">
        <v>997</v>
      </c>
      <c r="I145" t="s">
        <v>203</v>
      </c>
      <c r="J145">
        <v>1059</v>
      </c>
      <c r="K145" t="s">
        <v>592</v>
      </c>
      <c r="L145" t="s">
        <v>196</v>
      </c>
    </row>
    <row r="146" spans="4:12" ht="15">
      <c r="D146">
        <f t="shared" si="2"/>
        <v>1067</v>
      </c>
      <c r="E146" t="s">
        <v>192</v>
      </c>
      <c r="F146">
        <v>308</v>
      </c>
      <c r="G146" t="s">
        <v>201</v>
      </c>
      <c r="H146" t="s">
        <v>824</v>
      </c>
      <c r="I146" t="s">
        <v>203</v>
      </c>
      <c r="J146">
        <v>1067</v>
      </c>
      <c r="K146" t="s">
        <v>793</v>
      </c>
      <c r="L146" t="s">
        <v>196</v>
      </c>
    </row>
    <row r="147" spans="4:11" ht="15">
      <c r="D147">
        <f t="shared" si="2"/>
        <v>1070</v>
      </c>
      <c r="E147" t="s">
        <v>192</v>
      </c>
      <c r="F147">
        <v>302</v>
      </c>
      <c r="G147" t="s">
        <v>23</v>
      </c>
      <c r="H147" t="s">
        <v>663</v>
      </c>
      <c r="I147" t="s">
        <v>203</v>
      </c>
      <c r="J147">
        <v>1070</v>
      </c>
      <c r="K147" t="s">
        <v>651</v>
      </c>
    </row>
    <row r="148" spans="4:12" ht="15">
      <c r="D148">
        <f t="shared" si="2"/>
        <v>1074</v>
      </c>
      <c r="E148" t="s">
        <v>192</v>
      </c>
      <c r="F148">
        <v>204</v>
      </c>
      <c r="G148" t="s">
        <v>201</v>
      </c>
      <c r="H148" t="s">
        <v>487</v>
      </c>
      <c r="I148" t="s">
        <v>203</v>
      </c>
      <c r="J148">
        <v>1074</v>
      </c>
      <c r="K148" t="s">
        <v>473</v>
      </c>
      <c r="L148" t="s">
        <v>196</v>
      </c>
    </row>
    <row r="149" spans="4:12" ht="15">
      <c r="D149">
        <f t="shared" si="2"/>
        <v>1078</v>
      </c>
      <c r="E149" t="s">
        <v>192</v>
      </c>
      <c r="F149">
        <v>108</v>
      </c>
      <c r="G149" t="s">
        <v>225</v>
      </c>
      <c r="H149" t="s">
        <v>940</v>
      </c>
      <c r="I149" t="s">
        <v>203</v>
      </c>
      <c r="J149">
        <v>1078</v>
      </c>
      <c r="K149" t="s">
        <v>298</v>
      </c>
      <c r="L149" t="s">
        <v>196</v>
      </c>
    </row>
    <row r="150" spans="4:12" ht="15">
      <c r="D150">
        <f t="shared" si="2"/>
        <v>1088</v>
      </c>
      <c r="E150" t="s">
        <v>192</v>
      </c>
      <c r="F150">
        <v>101</v>
      </c>
      <c r="G150" t="s">
        <v>225</v>
      </c>
      <c r="H150" t="s">
        <v>908</v>
      </c>
      <c r="I150" t="s">
        <v>203</v>
      </c>
      <c r="J150">
        <v>1088</v>
      </c>
      <c r="K150" t="s">
        <v>195</v>
      </c>
      <c r="L150" t="s">
        <v>196</v>
      </c>
    </row>
    <row r="151" spans="4:12" ht="15">
      <c r="D151">
        <f t="shared" si="2"/>
        <v>1104</v>
      </c>
      <c r="E151" t="s">
        <v>192</v>
      </c>
      <c r="F151">
        <v>204</v>
      </c>
      <c r="G151" t="s">
        <v>201</v>
      </c>
      <c r="H151" t="s">
        <v>472</v>
      </c>
      <c r="I151" t="s">
        <v>203</v>
      </c>
      <c r="J151">
        <v>1104</v>
      </c>
      <c r="K151" t="s">
        <v>473</v>
      </c>
      <c r="L151" t="s">
        <v>196</v>
      </c>
    </row>
    <row r="152" spans="4:12" ht="15">
      <c r="D152">
        <f t="shared" si="2"/>
        <v>1105</v>
      </c>
      <c r="E152" t="s">
        <v>192</v>
      </c>
      <c r="F152">
        <v>110</v>
      </c>
      <c r="G152" t="s">
        <v>201</v>
      </c>
      <c r="H152" t="s">
        <v>353</v>
      </c>
      <c r="I152" t="s">
        <v>203</v>
      </c>
      <c r="J152">
        <v>1105</v>
      </c>
      <c r="K152" t="s">
        <v>340</v>
      </c>
      <c r="L152" t="s">
        <v>196</v>
      </c>
    </row>
    <row r="153" spans="4:12" ht="15">
      <c r="D153">
        <f t="shared" si="2"/>
        <v>1106</v>
      </c>
      <c r="E153" t="s">
        <v>192</v>
      </c>
      <c r="F153">
        <v>308</v>
      </c>
      <c r="G153" t="s">
        <v>225</v>
      </c>
      <c r="H153" t="s">
        <v>1026</v>
      </c>
      <c r="I153" t="s">
        <v>203</v>
      </c>
      <c r="J153">
        <v>1106</v>
      </c>
      <c r="K153" t="s">
        <v>793</v>
      </c>
      <c r="L153" t="s">
        <v>196</v>
      </c>
    </row>
    <row r="154" spans="4:12" ht="15">
      <c r="D154">
        <f t="shared" si="2"/>
        <v>1110</v>
      </c>
      <c r="E154" t="s">
        <v>192</v>
      </c>
      <c r="F154">
        <v>211</v>
      </c>
      <c r="G154" t="s">
        <v>225</v>
      </c>
      <c r="H154" t="s">
        <v>996</v>
      </c>
      <c r="I154" t="s">
        <v>203</v>
      </c>
      <c r="J154">
        <v>1110</v>
      </c>
      <c r="K154" t="s">
        <v>592</v>
      </c>
      <c r="L154" t="s">
        <v>196</v>
      </c>
    </row>
    <row r="155" spans="4:12" ht="15">
      <c r="D155">
        <f t="shared" si="2"/>
        <v>1114</v>
      </c>
      <c r="E155" t="s">
        <v>192</v>
      </c>
      <c r="F155">
        <v>204</v>
      </c>
      <c r="G155" t="s">
        <v>23</v>
      </c>
      <c r="H155" t="s">
        <v>482</v>
      </c>
      <c r="I155" t="s">
        <v>203</v>
      </c>
      <c r="J155">
        <v>1114</v>
      </c>
      <c r="K155" t="s">
        <v>473</v>
      </c>
      <c r="L155" t="s">
        <v>196</v>
      </c>
    </row>
    <row r="156" spans="4:12" ht="15">
      <c r="D156">
        <f t="shared" si="2"/>
        <v>1122</v>
      </c>
      <c r="E156" t="s">
        <v>192</v>
      </c>
      <c r="F156">
        <v>211</v>
      </c>
      <c r="G156" t="s">
        <v>225</v>
      </c>
      <c r="H156" t="s">
        <v>990</v>
      </c>
      <c r="I156" t="s">
        <v>203</v>
      </c>
      <c r="J156">
        <v>1122</v>
      </c>
      <c r="K156" t="s">
        <v>592</v>
      </c>
      <c r="L156" t="s">
        <v>196</v>
      </c>
    </row>
    <row r="157" spans="4:12" ht="15">
      <c r="D157">
        <f t="shared" si="2"/>
        <v>1130</v>
      </c>
      <c r="E157" t="s">
        <v>192</v>
      </c>
      <c r="F157">
        <v>306</v>
      </c>
      <c r="G157" t="s">
        <v>201</v>
      </c>
      <c r="H157" t="s">
        <v>762</v>
      </c>
      <c r="I157" t="s">
        <v>203</v>
      </c>
      <c r="J157">
        <v>1130</v>
      </c>
      <c r="K157" t="s">
        <v>748</v>
      </c>
      <c r="L157" t="s">
        <v>196</v>
      </c>
    </row>
    <row r="158" spans="4:12" ht="15">
      <c r="D158">
        <f t="shared" si="2"/>
        <v>1133</v>
      </c>
      <c r="E158" t="s">
        <v>192</v>
      </c>
      <c r="F158">
        <v>201</v>
      </c>
      <c r="G158" t="s">
        <v>201</v>
      </c>
      <c r="H158" t="s">
        <v>409</v>
      </c>
      <c r="I158" t="s">
        <v>203</v>
      </c>
      <c r="J158">
        <v>1133</v>
      </c>
      <c r="K158" t="s">
        <v>382</v>
      </c>
      <c r="L158" t="s">
        <v>22</v>
      </c>
    </row>
    <row r="159" spans="4:12" ht="15">
      <c r="D159">
        <f t="shared" si="2"/>
        <v>1136</v>
      </c>
      <c r="E159" t="s">
        <v>192</v>
      </c>
      <c r="F159">
        <v>304</v>
      </c>
      <c r="G159" t="s">
        <v>225</v>
      </c>
      <c r="H159" t="s">
        <v>1008</v>
      </c>
      <c r="I159" t="s">
        <v>203</v>
      </c>
      <c r="J159">
        <v>1136</v>
      </c>
      <c r="K159" t="s">
        <v>689</v>
      </c>
      <c r="L159" t="s">
        <v>196</v>
      </c>
    </row>
    <row r="160" spans="4:12" ht="15">
      <c r="D160">
        <f t="shared" si="2"/>
        <v>1152</v>
      </c>
      <c r="E160" t="s">
        <v>192</v>
      </c>
      <c r="F160">
        <v>310</v>
      </c>
      <c r="G160" t="s">
        <v>201</v>
      </c>
      <c r="H160" t="s">
        <v>856</v>
      </c>
      <c r="I160" t="s">
        <v>203</v>
      </c>
      <c r="J160">
        <v>1152</v>
      </c>
      <c r="K160" t="s">
        <v>848</v>
      </c>
      <c r="L160" t="s">
        <v>196</v>
      </c>
    </row>
    <row r="161" spans="4:12" ht="15">
      <c r="D161">
        <f t="shared" si="2"/>
        <v>1153</v>
      </c>
      <c r="E161" t="s">
        <v>192</v>
      </c>
      <c r="F161">
        <v>211</v>
      </c>
      <c r="G161" t="s">
        <v>225</v>
      </c>
      <c r="H161" t="s">
        <v>991</v>
      </c>
      <c r="I161" t="s">
        <v>203</v>
      </c>
      <c r="J161">
        <v>1153</v>
      </c>
      <c r="K161" t="s">
        <v>592</v>
      </c>
      <c r="L161" t="s">
        <v>196</v>
      </c>
    </row>
    <row r="162" spans="4:12" ht="15">
      <c r="D162">
        <f t="shared" si="2"/>
        <v>1172</v>
      </c>
      <c r="E162" t="s">
        <v>192</v>
      </c>
      <c r="F162">
        <v>312</v>
      </c>
      <c r="G162" t="s">
        <v>225</v>
      </c>
      <c r="H162" t="s">
        <v>1057</v>
      </c>
      <c r="I162" t="s">
        <v>203</v>
      </c>
      <c r="J162">
        <v>1172</v>
      </c>
      <c r="K162" t="s">
        <v>872</v>
      </c>
      <c r="L162" t="s">
        <v>196</v>
      </c>
    </row>
    <row r="163" spans="4:12" ht="15">
      <c r="D163">
        <f t="shared" si="2"/>
        <v>1174</v>
      </c>
      <c r="E163" t="s">
        <v>192</v>
      </c>
      <c r="F163">
        <v>202</v>
      </c>
      <c r="G163" t="s">
        <v>225</v>
      </c>
      <c r="H163" t="s">
        <v>968</v>
      </c>
      <c r="I163" t="s">
        <v>203</v>
      </c>
      <c r="J163">
        <v>1174</v>
      </c>
      <c r="K163" t="s">
        <v>411</v>
      </c>
      <c r="L163" t="s">
        <v>196</v>
      </c>
    </row>
    <row r="164" spans="4:12" ht="15">
      <c r="D164">
        <f t="shared" si="2"/>
        <v>1177</v>
      </c>
      <c r="E164" t="s">
        <v>192</v>
      </c>
      <c r="F164">
        <v>201</v>
      </c>
      <c r="G164" t="s">
        <v>225</v>
      </c>
      <c r="H164" t="s">
        <v>961</v>
      </c>
      <c r="I164" t="s">
        <v>203</v>
      </c>
      <c r="J164">
        <v>1177</v>
      </c>
      <c r="K164" t="s">
        <v>382</v>
      </c>
      <c r="L164" t="s">
        <v>383</v>
      </c>
    </row>
    <row r="165" spans="4:12" ht="15">
      <c r="D165">
        <f t="shared" si="2"/>
        <v>1177</v>
      </c>
      <c r="E165" t="s">
        <v>192</v>
      </c>
      <c r="F165">
        <v>301</v>
      </c>
      <c r="G165" t="s">
        <v>225</v>
      </c>
      <c r="H165" t="s">
        <v>961</v>
      </c>
      <c r="I165" t="s">
        <v>203</v>
      </c>
      <c r="J165">
        <v>1177</v>
      </c>
      <c r="K165" t="s">
        <v>382</v>
      </c>
      <c r="L165" t="s">
        <v>383</v>
      </c>
    </row>
    <row r="166" spans="4:12" ht="15">
      <c r="D166">
        <f t="shared" si="2"/>
        <v>1204</v>
      </c>
      <c r="E166" t="s">
        <v>192</v>
      </c>
      <c r="F166">
        <v>111</v>
      </c>
      <c r="G166" t="s">
        <v>201</v>
      </c>
      <c r="H166" t="s">
        <v>358</v>
      </c>
      <c r="I166" t="s">
        <v>203</v>
      </c>
      <c r="J166">
        <v>1204</v>
      </c>
      <c r="K166" t="s">
        <v>357</v>
      </c>
      <c r="L166" t="s">
        <v>196</v>
      </c>
    </row>
    <row r="167" spans="4:12" ht="15">
      <c r="D167">
        <f t="shared" si="2"/>
        <v>1211</v>
      </c>
      <c r="E167" t="s">
        <v>192</v>
      </c>
      <c r="F167">
        <v>202</v>
      </c>
      <c r="G167" t="s">
        <v>225</v>
      </c>
      <c r="H167" t="s">
        <v>981</v>
      </c>
      <c r="I167" t="s">
        <v>203</v>
      </c>
      <c r="J167">
        <v>1211</v>
      </c>
      <c r="K167" t="s">
        <v>411</v>
      </c>
      <c r="L167" t="s">
        <v>196</v>
      </c>
    </row>
    <row r="168" spans="4:12" ht="15">
      <c r="D168">
        <f t="shared" si="2"/>
        <v>1231</v>
      </c>
      <c r="E168" t="s">
        <v>192</v>
      </c>
      <c r="F168">
        <v>110</v>
      </c>
      <c r="G168" t="s">
        <v>201</v>
      </c>
      <c r="H168" t="s">
        <v>350</v>
      </c>
      <c r="I168" t="s">
        <v>203</v>
      </c>
      <c r="J168">
        <v>1231</v>
      </c>
      <c r="K168" t="s">
        <v>340</v>
      </c>
      <c r="L168" t="s">
        <v>196</v>
      </c>
    </row>
    <row r="169" spans="4:12" ht="15">
      <c r="D169">
        <f t="shared" si="2"/>
        <v>1271</v>
      </c>
      <c r="E169" t="s">
        <v>192</v>
      </c>
      <c r="F169">
        <v>105</v>
      </c>
      <c r="G169" t="s">
        <v>225</v>
      </c>
      <c r="H169" t="s">
        <v>931</v>
      </c>
      <c r="I169" t="s">
        <v>203</v>
      </c>
      <c r="J169">
        <v>1271</v>
      </c>
      <c r="K169" t="s">
        <v>259</v>
      </c>
      <c r="L169" t="s">
        <v>196</v>
      </c>
    </row>
    <row r="170" spans="4:12" ht="15">
      <c r="D170">
        <f t="shared" si="2"/>
        <v>1295</v>
      </c>
      <c r="E170" t="s">
        <v>192</v>
      </c>
      <c r="F170">
        <v>201</v>
      </c>
      <c r="G170" t="s">
        <v>201</v>
      </c>
      <c r="H170" t="s">
        <v>371</v>
      </c>
      <c r="I170" t="s">
        <v>203</v>
      </c>
      <c r="J170">
        <v>1295</v>
      </c>
      <c r="K170" t="s">
        <v>382</v>
      </c>
      <c r="L170" t="s">
        <v>22</v>
      </c>
    </row>
    <row r="171" spans="4:12" ht="15">
      <c r="D171">
        <f t="shared" si="2"/>
        <v>1300</v>
      </c>
      <c r="E171" t="s">
        <v>192</v>
      </c>
      <c r="F171">
        <v>210</v>
      </c>
      <c r="G171" t="s">
        <v>201</v>
      </c>
      <c r="H171" t="s">
        <v>584</v>
      </c>
      <c r="I171" t="s">
        <v>203</v>
      </c>
      <c r="J171">
        <v>1300</v>
      </c>
      <c r="K171" t="s">
        <v>582</v>
      </c>
      <c r="L171" t="s">
        <v>196</v>
      </c>
    </row>
    <row r="172" spans="4:12" ht="15">
      <c r="D172">
        <f t="shared" si="2"/>
        <v>1338</v>
      </c>
      <c r="E172" t="s">
        <v>192</v>
      </c>
      <c r="F172">
        <v>202</v>
      </c>
      <c r="G172" t="s">
        <v>225</v>
      </c>
      <c r="H172" t="s">
        <v>974</v>
      </c>
      <c r="I172" t="s">
        <v>203</v>
      </c>
      <c r="J172">
        <v>1338</v>
      </c>
      <c r="K172" t="s">
        <v>411</v>
      </c>
      <c r="L172" t="s">
        <v>196</v>
      </c>
    </row>
    <row r="173" spans="4:12" ht="15">
      <c r="D173">
        <f t="shared" si="2"/>
        <v>1341</v>
      </c>
      <c r="E173" t="s">
        <v>192</v>
      </c>
      <c r="F173">
        <v>101</v>
      </c>
      <c r="G173" t="s">
        <v>201</v>
      </c>
      <c r="H173" t="s">
        <v>202</v>
      </c>
      <c r="I173" t="s">
        <v>203</v>
      </c>
      <c r="J173">
        <v>1341</v>
      </c>
      <c r="K173" t="s">
        <v>195</v>
      </c>
      <c r="L173" t="s">
        <v>196</v>
      </c>
    </row>
    <row r="174" spans="4:12" ht="15">
      <c r="D174">
        <f t="shared" si="2"/>
        <v>1394</v>
      </c>
      <c r="E174" t="s">
        <v>192</v>
      </c>
      <c r="F174">
        <v>201</v>
      </c>
      <c r="G174" t="s">
        <v>225</v>
      </c>
      <c r="H174" t="s">
        <v>960</v>
      </c>
      <c r="I174" t="s">
        <v>203</v>
      </c>
      <c r="J174">
        <v>1394</v>
      </c>
      <c r="K174" t="s">
        <v>382</v>
      </c>
      <c r="L174" t="s">
        <v>196</v>
      </c>
    </row>
    <row r="175" spans="4:12" ht="15">
      <c r="D175">
        <f t="shared" si="2"/>
        <v>1404</v>
      </c>
      <c r="E175" t="s">
        <v>192</v>
      </c>
      <c r="F175">
        <v>206</v>
      </c>
      <c r="G175" t="s">
        <v>23</v>
      </c>
      <c r="H175" t="s">
        <v>512</v>
      </c>
      <c r="I175" t="s">
        <v>203</v>
      </c>
      <c r="J175">
        <v>1404</v>
      </c>
      <c r="K175" t="s">
        <v>506</v>
      </c>
      <c r="L175" t="s">
        <v>196</v>
      </c>
    </row>
    <row r="176" spans="4:12" ht="15">
      <c r="D176">
        <f t="shared" si="2"/>
        <v>1408</v>
      </c>
      <c r="E176" t="s">
        <v>192</v>
      </c>
      <c r="F176">
        <v>312</v>
      </c>
      <c r="G176" t="s">
        <v>225</v>
      </c>
      <c r="H176" t="s">
        <v>1063</v>
      </c>
      <c r="I176" t="s">
        <v>203</v>
      </c>
      <c r="J176">
        <v>1408</v>
      </c>
      <c r="K176" t="s">
        <v>872</v>
      </c>
      <c r="L176" t="s">
        <v>196</v>
      </c>
    </row>
    <row r="177" spans="4:11" ht="15">
      <c r="D177">
        <f t="shared" si="2"/>
        <v>1437</v>
      </c>
      <c r="E177" t="s">
        <v>192</v>
      </c>
      <c r="F177">
        <v>302</v>
      </c>
      <c r="G177" t="s">
        <v>201</v>
      </c>
      <c r="H177" t="s">
        <v>661</v>
      </c>
      <c r="I177" t="s">
        <v>203</v>
      </c>
      <c r="J177">
        <v>1437</v>
      </c>
      <c r="K177" t="s">
        <v>651</v>
      </c>
    </row>
    <row r="178" spans="4:12" ht="15">
      <c r="D178">
        <f t="shared" si="2"/>
        <v>1438</v>
      </c>
      <c r="E178" t="s">
        <v>192</v>
      </c>
      <c r="F178">
        <v>308</v>
      </c>
      <c r="G178" t="s">
        <v>225</v>
      </c>
      <c r="H178" t="s">
        <v>1021</v>
      </c>
      <c r="I178" t="s">
        <v>203</v>
      </c>
      <c r="J178">
        <v>1438</v>
      </c>
      <c r="K178" t="s">
        <v>793</v>
      </c>
      <c r="L178" t="s">
        <v>196</v>
      </c>
    </row>
    <row r="179" spans="4:12" ht="15">
      <c r="D179">
        <f t="shared" si="2"/>
        <v>1447</v>
      </c>
      <c r="E179" t="s">
        <v>192</v>
      </c>
      <c r="F179">
        <v>102</v>
      </c>
      <c r="G179" t="s">
        <v>225</v>
      </c>
      <c r="H179" t="s">
        <v>913</v>
      </c>
      <c r="I179" t="s">
        <v>203</v>
      </c>
      <c r="J179">
        <v>1447</v>
      </c>
      <c r="K179" t="s">
        <v>223</v>
      </c>
      <c r="L179" t="s">
        <v>196</v>
      </c>
    </row>
    <row r="180" spans="4:12" ht="15">
      <c r="D180">
        <f t="shared" si="2"/>
        <v>1487</v>
      </c>
      <c r="E180" t="s">
        <v>192</v>
      </c>
      <c r="F180">
        <v>210</v>
      </c>
      <c r="G180" t="s">
        <v>201</v>
      </c>
      <c r="H180" t="s">
        <v>583</v>
      </c>
      <c r="I180" t="s">
        <v>203</v>
      </c>
      <c r="J180">
        <v>1487</v>
      </c>
      <c r="K180" t="s">
        <v>582</v>
      </c>
      <c r="L180" t="s">
        <v>196</v>
      </c>
    </row>
    <row r="181" spans="4:11" ht="15">
      <c r="D181">
        <f t="shared" si="2"/>
        <v>1497</v>
      </c>
      <c r="E181" t="s">
        <v>192</v>
      </c>
      <c r="F181">
        <v>212</v>
      </c>
      <c r="G181" t="s">
        <v>201</v>
      </c>
      <c r="H181" t="s">
        <v>639</v>
      </c>
      <c r="I181" t="s">
        <v>207</v>
      </c>
      <c r="J181">
        <v>1497</v>
      </c>
      <c r="K181" t="s">
        <v>629</v>
      </c>
    </row>
    <row r="182" spans="4:12" ht="15">
      <c r="D182">
        <f t="shared" si="2"/>
        <v>1505</v>
      </c>
      <c r="E182" t="s">
        <v>192</v>
      </c>
      <c r="F182">
        <v>104</v>
      </c>
      <c r="G182" t="s">
        <v>201</v>
      </c>
      <c r="H182" t="s">
        <v>255</v>
      </c>
      <c r="I182" t="s">
        <v>203</v>
      </c>
      <c r="J182">
        <v>1505</v>
      </c>
      <c r="K182" t="s">
        <v>248</v>
      </c>
      <c r="L182" t="s">
        <v>196</v>
      </c>
    </row>
    <row r="183" spans="4:12" ht="15">
      <c r="D183">
        <f t="shared" si="2"/>
        <v>1511</v>
      </c>
      <c r="E183" t="s">
        <v>192</v>
      </c>
      <c r="F183">
        <v>308</v>
      </c>
      <c r="G183" t="s">
        <v>225</v>
      </c>
      <c r="H183" t="s">
        <v>1027</v>
      </c>
      <c r="I183" t="s">
        <v>241</v>
      </c>
      <c r="J183">
        <v>1511</v>
      </c>
      <c r="K183" t="s">
        <v>793</v>
      </c>
      <c r="L183" t="s">
        <v>196</v>
      </c>
    </row>
    <row r="184" spans="4:12" ht="15">
      <c r="D184">
        <f t="shared" si="2"/>
        <v>1519</v>
      </c>
      <c r="E184" t="s">
        <v>192</v>
      </c>
      <c r="F184">
        <v>105</v>
      </c>
      <c r="G184" t="s">
        <v>201</v>
      </c>
      <c r="H184" t="s">
        <v>274</v>
      </c>
      <c r="I184" t="s">
        <v>203</v>
      </c>
      <c r="J184">
        <v>1519</v>
      </c>
      <c r="K184" t="s">
        <v>259</v>
      </c>
      <c r="L184" t="s">
        <v>196</v>
      </c>
    </row>
    <row r="185" spans="4:12" ht="15">
      <c r="D185">
        <f t="shared" si="2"/>
        <v>1529</v>
      </c>
      <c r="E185" t="s">
        <v>192</v>
      </c>
      <c r="F185">
        <v>307</v>
      </c>
      <c r="G185" t="s">
        <v>201</v>
      </c>
      <c r="H185" t="s">
        <v>764</v>
      </c>
      <c r="I185" t="s">
        <v>203</v>
      </c>
      <c r="J185">
        <v>1529</v>
      </c>
      <c r="K185" t="s">
        <v>765</v>
      </c>
      <c r="L185" t="s">
        <v>196</v>
      </c>
    </row>
    <row r="186" spans="4:12" ht="15">
      <c r="D186">
        <f t="shared" si="2"/>
        <v>1562</v>
      </c>
      <c r="E186" t="s">
        <v>192</v>
      </c>
      <c r="F186">
        <v>312</v>
      </c>
      <c r="G186" t="s">
        <v>225</v>
      </c>
      <c r="H186" t="s">
        <v>1062</v>
      </c>
      <c r="I186" t="s">
        <v>203</v>
      </c>
      <c r="J186">
        <v>1562</v>
      </c>
      <c r="K186" t="s">
        <v>872</v>
      </c>
      <c r="L186" t="s">
        <v>196</v>
      </c>
    </row>
    <row r="187" spans="4:12" ht="15">
      <c r="D187">
        <f t="shared" si="2"/>
        <v>1564</v>
      </c>
      <c r="E187" t="s">
        <v>192</v>
      </c>
      <c r="F187">
        <v>109</v>
      </c>
      <c r="G187" t="s">
        <v>225</v>
      </c>
      <c r="H187" t="s">
        <v>958</v>
      </c>
      <c r="I187" t="s">
        <v>203</v>
      </c>
      <c r="J187">
        <v>1564</v>
      </c>
      <c r="K187" t="s">
        <v>327</v>
      </c>
      <c r="L187" t="s">
        <v>196</v>
      </c>
    </row>
    <row r="188" spans="4:12" ht="15">
      <c r="D188">
        <f t="shared" si="2"/>
        <v>1574</v>
      </c>
      <c r="E188" t="s">
        <v>192</v>
      </c>
      <c r="F188">
        <v>109</v>
      </c>
      <c r="G188" t="s">
        <v>225</v>
      </c>
      <c r="H188" t="s">
        <v>956</v>
      </c>
      <c r="I188" t="s">
        <v>203</v>
      </c>
      <c r="J188">
        <v>1574</v>
      </c>
      <c r="K188" t="s">
        <v>327</v>
      </c>
      <c r="L188" t="s">
        <v>196</v>
      </c>
    </row>
    <row r="189" spans="4:12" ht="15">
      <c r="D189">
        <f t="shared" si="2"/>
        <v>1599</v>
      </c>
      <c r="E189" t="s">
        <v>192</v>
      </c>
      <c r="F189">
        <v>102</v>
      </c>
      <c r="G189" t="s">
        <v>225</v>
      </c>
      <c r="H189" t="s">
        <v>910</v>
      </c>
      <c r="I189" t="s">
        <v>203</v>
      </c>
      <c r="J189">
        <v>1599</v>
      </c>
      <c r="K189" t="s">
        <v>223</v>
      </c>
      <c r="L189" t="s">
        <v>196</v>
      </c>
    </row>
    <row r="190" spans="4:12" ht="15">
      <c r="D190">
        <f t="shared" si="2"/>
        <v>1600</v>
      </c>
      <c r="E190" t="s">
        <v>192</v>
      </c>
      <c r="F190">
        <v>109</v>
      </c>
      <c r="G190" t="s">
        <v>225</v>
      </c>
      <c r="H190" t="s">
        <v>959</v>
      </c>
      <c r="I190" t="s">
        <v>203</v>
      </c>
      <c r="J190">
        <v>1600</v>
      </c>
      <c r="K190" t="s">
        <v>327</v>
      </c>
      <c r="L190" t="s">
        <v>196</v>
      </c>
    </row>
    <row r="191" spans="4:12" ht="15">
      <c r="D191">
        <f t="shared" si="2"/>
        <v>1601</v>
      </c>
      <c r="E191" t="s">
        <v>192</v>
      </c>
      <c r="F191">
        <v>108</v>
      </c>
      <c r="G191" t="s">
        <v>225</v>
      </c>
      <c r="H191" t="s">
        <v>949</v>
      </c>
      <c r="I191" t="s">
        <v>203</v>
      </c>
      <c r="J191">
        <v>1601</v>
      </c>
      <c r="K191" t="s">
        <v>298</v>
      </c>
      <c r="L191" t="s">
        <v>196</v>
      </c>
    </row>
    <row r="192" spans="4:12" ht="15">
      <c r="D192">
        <f t="shared" si="2"/>
        <v>1603</v>
      </c>
      <c r="E192" t="s">
        <v>192</v>
      </c>
      <c r="F192">
        <v>312</v>
      </c>
      <c r="G192" t="s">
        <v>225</v>
      </c>
      <c r="H192" t="s">
        <v>1061</v>
      </c>
      <c r="I192" t="s">
        <v>203</v>
      </c>
      <c r="J192">
        <v>1603</v>
      </c>
      <c r="K192" t="s">
        <v>872</v>
      </c>
      <c r="L192" t="s">
        <v>196</v>
      </c>
    </row>
    <row r="193" spans="4:12" ht="15">
      <c r="D193">
        <f t="shared" si="2"/>
        <v>1620</v>
      </c>
      <c r="E193" t="s">
        <v>192</v>
      </c>
      <c r="F193">
        <v>104</v>
      </c>
      <c r="G193" t="s">
        <v>225</v>
      </c>
      <c r="H193" t="s">
        <v>927</v>
      </c>
      <c r="I193" t="s">
        <v>203</v>
      </c>
      <c r="J193">
        <v>1620</v>
      </c>
      <c r="K193" t="s">
        <v>248</v>
      </c>
      <c r="L193" t="s">
        <v>196</v>
      </c>
    </row>
    <row r="194" spans="4:12" ht="15">
      <c r="D194">
        <f t="shared" si="2"/>
        <v>1643</v>
      </c>
      <c r="E194" t="s">
        <v>192</v>
      </c>
      <c r="F194">
        <v>304</v>
      </c>
      <c r="G194" t="s">
        <v>201</v>
      </c>
      <c r="H194" t="s">
        <v>707</v>
      </c>
      <c r="I194" t="s">
        <v>241</v>
      </c>
      <c r="J194">
        <v>1643</v>
      </c>
      <c r="K194" t="s">
        <v>689</v>
      </c>
      <c r="L194" t="s">
        <v>196</v>
      </c>
    </row>
    <row r="195" spans="4:12" ht="15">
      <c r="D195">
        <f aca="true" t="shared" si="3" ref="D195:D258">J195</f>
        <v>1645</v>
      </c>
      <c r="E195" t="s">
        <v>192</v>
      </c>
      <c r="F195">
        <v>312</v>
      </c>
      <c r="G195" t="s">
        <v>225</v>
      </c>
      <c r="H195" t="s">
        <v>1064</v>
      </c>
      <c r="I195" t="s">
        <v>207</v>
      </c>
      <c r="J195">
        <v>1645</v>
      </c>
      <c r="K195" t="s">
        <v>872</v>
      </c>
      <c r="L195" t="s">
        <v>196</v>
      </c>
    </row>
    <row r="196" spans="4:12" ht="15">
      <c r="D196">
        <f t="shared" si="3"/>
        <v>1663</v>
      </c>
      <c r="E196" t="s">
        <v>192</v>
      </c>
      <c r="F196">
        <v>108</v>
      </c>
      <c r="G196" t="s">
        <v>225</v>
      </c>
      <c r="H196" t="s">
        <v>948</v>
      </c>
      <c r="I196" t="s">
        <v>212</v>
      </c>
      <c r="J196">
        <v>1663</v>
      </c>
      <c r="K196" t="s">
        <v>298</v>
      </c>
      <c r="L196" t="s">
        <v>196</v>
      </c>
    </row>
    <row r="197" spans="4:12" ht="15">
      <c r="D197">
        <f t="shared" si="3"/>
        <v>1694</v>
      </c>
      <c r="E197" t="s">
        <v>192</v>
      </c>
      <c r="F197">
        <v>202</v>
      </c>
      <c r="G197" t="s">
        <v>225</v>
      </c>
      <c r="H197" t="s">
        <v>975</v>
      </c>
      <c r="I197" t="s">
        <v>203</v>
      </c>
      <c r="J197">
        <v>1694</v>
      </c>
      <c r="K197" t="s">
        <v>411</v>
      </c>
      <c r="L197" t="s">
        <v>196</v>
      </c>
    </row>
    <row r="198" spans="4:12" ht="15">
      <c r="D198">
        <f t="shared" si="3"/>
        <v>1718</v>
      </c>
      <c r="E198" t="s">
        <v>192</v>
      </c>
      <c r="F198">
        <v>304</v>
      </c>
      <c r="G198" t="s">
        <v>23</v>
      </c>
      <c r="H198" t="s">
        <v>705</v>
      </c>
      <c r="I198" t="s">
        <v>212</v>
      </c>
      <c r="J198">
        <v>1718</v>
      </c>
      <c r="K198" t="s">
        <v>689</v>
      </c>
      <c r="L198" t="s">
        <v>196</v>
      </c>
    </row>
    <row r="199" spans="4:12" ht="15">
      <c r="D199">
        <f t="shared" si="3"/>
        <v>1723</v>
      </c>
      <c r="E199" t="s">
        <v>192</v>
      </c>
      <c r="F199">
        <v>304</v>
      </c>
      <c r="G199" t="s">
        <v>225</v>
      </c>
      <c r="H199" t="s">
        <v>1010</v>
      </c>
      <c r="I199" t="s">
        <v>212</v>
      </c>
      <c r="J199">
        <v>1723</v>
      </c>
      <c r="K199" t="s">
        <v>689</v>
      </c>
      <c r="L199" t="s">
        <v>196</v>
      </c>
    </row>
    <row r="200" spans="4:12" ht="15">
      <c r="D200">
        <f t="shared" si="3"/>
        <v>1724</v>
      </c>
      <c r="E200" t="s">
        <v>192</v>
      </c>
      <c r="F200">
        <v>304</v>
      </c>
      <c r="G200" t="s">
        <v>23</v>
      </c>
      <c r="H200" t="s">
        <v>734</v>
      </c>
      <c r="I200" t="s">
        <v>212</v>
      </c>
      <c r="J200">
        <v>1724</v>
      </c>
      <c r="K200" t="s">
        <v>689</v>
      </c>
      <c r="L200" t="s">
        <v>196</v>
      </c>
    </row>
    <row r="201" spans="4:12" ht="15">
      <c r="D201">
        <f t="shared" si="3"/>
        <v>1725</v>
      </c>
      <c r="E201" t="s">
        <v>192</v>
      </c>
      <c r="F201">
        <v>304</v>
      </c>
      <c r="G201" t="s">
        <v>23</v>
      </c>
      <c r="H201" t="s">
        <v>693</v>
      </c>
      <c r="I201" t="s">
        <v>212</v>
      </c>
      <c r="J201">
        <v>1725</v>
      </c>
      <c r="K201" t="s">
        <v>689</v>
      </c>
      <c r="L201" t="s">
        <v>196</v>
      </c>
    </row>
    <row r="202" spans="4:12" ht="15">
      <c r="D202">
        <f t="shared" si="3"/>
        <v>1738</v>
      </c>
      <c r="E202" t="s">
        <v>192</v>
      </c>
      <c r="F202">
        <v>303</v>
      </c>
      <c r="G202" t="s">
        <v>201</v>
      </c>
      <c r="H202" t="s">
        <v>683</v>
      </c>
      <c r="I202" t="s">
        <v>212</v>
      </c>
      <c r="J202">
        <v>1738</v>
      </c>
      <c r="K202" t="s">
        <v>674</v>
      </c>
      <c r="L202" t="s">
        <v>196</v>
      </c>
    </row>
    <row r="203" spans="4:12" ht="15">
      <c r="D203">
        <f t="shared" si="3"/>
        <v>1752</v>
      </c>
      <c r="E203" t="s">
        <v>192</v>
      </c>
      <c r="F203">
        <v>208</v>
      </c>
      <c r="G203" t="s">
        <v>201</v>
      </c>
      <c r="H203" t="s">
        <v>551</v>
      </c>
      <c r="I203" t="s">
        <v>203</v>
      </c>
      <c r="J203">
        <v>1752</v>
      </c>
      <c r="K203" t="s">
        <v>549</v>
      </c>
      <c r="L203" t="s">
        <v>196</v>
      </c>
    </row>
    <row r="204" spans="4:12" ht="15">
      <c r="D204">
        <f t="shared" si="3"/>
        <v>1780</v>
      </c>
      <c r="E204" t="s">
        <v>192</v>
      </c>
      <c r="F204">
        <v>108</v>
      </c>
      <c r="G204" t="s">
        <v>225</v>
      </c>
      <c r="H204" t="s">
        <v>944</v>
      </c>
      <c r="I204" t="s">
        <v>241</v>
      </c>
      <c r="J204">
        <v>1780</v>
      </c>
      <c r="K204" t="s">
        <v>298</v>
      </c>
      <c r="L204" t="s">
        <v>196</v>
      </c>
    </row>
    <row r="205" spans="4:12" ht="15">
      <c r="D205">
        <f t="shared" si="3"/>
        <v>1822</v>
      </c>
      <c r="E205" t="s">
        <v>192</v>
      </c>
      <c r="F205">
        <v>101</v>
      </c>
      <c r="G205" t="s">
        <v>225</v>
      </c>
      <c r="H205" t="s">
        <v>902</v>
      </c>
      <c r="I205" t="s">
        <v>203</v>
      </c>
      <c r="J205">
        <v>1822</v>
      </c>
      <c r="K205" t="s">
        <v>195</v>
      </c>
      <c r="L205" t="s">
        <v>196</v>
      </c>
    </row>
    <row r="206" spans="4:12" ht="15">
      <c r="D206">
        <f t="shared" si="3"/>
        <v>1843</v>
      </c>
      <c r="E206" t="s">
        <v>192</v>
      </c>
      <c r="F206">
        <v>202</v>
      </c>
      <c r="G206" t="s">
        <v>201</v>
      </c>
      <c r="H206" t="s">
        <v>428</v>
      </c>
      <c r="I206" t="s">
        <v>203</v>
      </c>
      <c r="J206">
        <v>1843</v>
      </c>
      <c r="K206" t="s">
        <v>411</v>
      </c>
      <c r="L206" t="s">
        <v>196</v>
      </c>
    </row>
    <row r="207" spans="4:12" ht="15">
      <c r="D207">
        <f t="shared" si="3"/>
        <v>1861</v>
      </c>
      <c r="E207" t="s">
        <v>192</v>
      </c>
      <c r="F207">
        <v>210</v>
      </c>
      <c r="G207" t="s">
        <v>201</v>
      </c>
      <c r="H207" t="s">
        <v>581</v>
      </c>
      <c r="I207" t="s">
        <v>203</v>
      </c>
      <c r="J207">
        <v>1861</v>
      </c>
      <c r="K207" t="s">
        <v>582</v>
      </c>
      <c r="L207" t="s">
        <v>196</v>
      </c>
    </row>
    <row r="208" spans="4:12" ht="15">
      <c r="D208">
        <f t="shared" si="3"/>
        <v>1886</v>
      </c>
      <c r="E208" t="s">
        <v>192</v>
      </c>
      <c r="F208">
        <v>206</v>
      </c>
      <c r="G208" t="s">
        <v>23</v>
      </c>
      <c r="H208" t="s">
        <v>530</v>
      </c>
      <c r="I208" t="s">
        <v>212</v>
      </c>
      <c r="J208">
        <v>1886</v>
      </c>
      <c r="K208" t="s">
        <v>506</v>
      </c>
      <c r="L208" t="s">
        <v>196</v>
      </c>
    </row>
    <row r="209" spans="4:12" ht="15">
      <c r="D209">
        <f t="shared" si="3"/>
        <v>1897</v>
      </c>
      <c r="E209" t="s">
        <v>192</v>
      </c>
      <c r="F209">
        <v>101</v>
      </c>
      <c r="G209" t="s">
        <v>201</v>
      </c>
      <c r="H209" t="s">
        <v>213</v>
      </c>
      <c r="I209" t="s">
        <v>212</v>
      </c>
      <c r="J209">
        <v>1897</v>
      </c>
      <c r="K209" t="s">
        <v>195</v>
      </c>
      <c r="L209" t="s">
        <v>196</v>
      </c>
    </row>
    <row r="210" spans="4:12" ht="15">
      <c r="D210">
        <f t="shared" si="3"/>
        <v>1900</v>
      </c>
      <c r="E210" t="s">
        <v>192</v>
      </c>
      <c r="F210">
        <v>304</v>
      </c>
      <c r="G210" t="s">
        <v>201</v>
      </c>
      <c r="H210" t="s">
        <v>734</v>
      </c>
      <c r="I210" t="s">
        <v>241</v>
      </c>
      <c r="J210">
        <v>1900</v>
      </c>
      <c r="K210" t="s">
        <v>689</v>
      </c>
      <c r="L210" t="s">
        <v>196</v>
      </c>
    </row>
    <row r="211" spans="4:12" ht="15">
      <c r="D211">
        <f t="shared" si="3"/>
        <v>1919</v>
      </c>
      <c r="E211" t="s">
        <v>192</v>
      </c>
      <c r="F211">
        <v>206</v>
      </c>
      <c r="G211" t="s">
        <v>23</v>
      </c>
      <c r="H211" t="s">
        <v>515</v>
      </c>
      <c r="I211" t="s">
        <v>212</v>
      </c>
      <c r="J211">
        <v>1919</v>
      </c>
      <c r="K211" t="s">
        <v>506</v>
      </c>
      <c r="L211" t="s">
        <v>196</v>
      </c>
    </row>
    <row r="212" spans="4:12" ht="15">
      <c r="D212">
        <f t="shared" si="3"/>
        <v>1928</v>
      </c>
      <c r="E212" t="s">
        <v>192</v>
      </c>
      <c r="F212">
        <v>203</v>
      </c>
      <c r="G212" t="s">
        <v>23</v>
      </c>
      <c r="H212" t="s">
        <v>457</v>
      </c>
      <c r="I212" t="s">
        <v>212</v>
      </c>
      <c r="J212">
        <v>1928</v>
      </c>
      <c r="K212" t="s">
        <v>444</v>
      </c>
      <c r="L212" t="s">
        <v>196</v>
      </c>
    </row>
    <row r="213" spans="4:12" ht="15">
      <c r="D213">
        <f t="shared" si="3"/>
        <v>1996</v>
      </c>
      <c r="E213" t="s">
        <v>192</v>
      </c>
      <c r="F213">
        <v>112</v>
      </c>
      <c r="G213" t="s">
        <v>23</v>
      </c>
      <c r="H213" t="s">
        <v>378</v>
      </c>
      <c r="I213" t="s">
        <v>212</v>
      </c>
      <c r="J213">
        <v>1996</v>
      </c>
      <c r="K213" t="s">
        <v>374</v>
      </c>
      <c r="L213" t="s">
        <v>196</v>
      </c>
    </row>
    <row r="214" spans="4:12" ht="15">
      <c r="D214">
        <f t="shared" si="3"/>
        <v>1998</v>
      </c>
      <c r="E214" t="s">
        <v>192</v>
      </c>
      <c r="F214">
        <v>101</v>
      </c>
      <c r="G214" t="s">
        <v>225</v>
      </c>
      <c r="H214" t="s">
        <v>901</v>
      </c>
      <c r="I214" t="s">
        <v>241</v>
      </c>
      <c r="J214">
        <v>1998</v>
      </c>
      <c r="K214" t="s">
        <v>195</v>
      </c>
      <c r="L214" t="s">
        <v>196</v>
      </c>
    </row>
    <row r="215" spans="4:12" ht="15">
      <c r="D215">
        <f t="shared" si="3"/>
        <v>2030</v>
      </c>
      <c r="E215" t="s">
        <v>192</v>
      </c>
      <c r="F215">
        <v>108</v>
      </c>
      <c r="G215" t="s">
        <v>23</v>
      </c>
      <c r="H215" t="s">
        <v>319</v>
      </c>
      <c r="I215" t="s">
        <v>212</v>
      </c>
      <c r="J215">
        <v>2030</v>
      </c>
      <c r="K215" t="s">
        <v>298</v>
      </c>
      <c r="L215" t="s">
        <v>196</v>
      </c>
    </row>
    <row r="216" spans="4:12" ht="15">
      <c r="D216">
        <f t="shared" si="3"/>
        <v>2080</v>
      </c>
      <c r="E216" t="s">
        <v>192</v>
      </c>
      <c r="F216">
        <v>312</v>
      </c>
      <c r="G216" t="s">
        <v>201</v>
      </c>
      <c r="H216" t="s">
        <v>871</v>
      </c>
      <c r="I216" t="s">
        <v>212</v>
      </c>
      <c r="J216">
        <v>2080</v>
      </c>
      <c r="K216" t="s">
        <v>872</v>
      </c>
      <c r="L216" t="s">
        <v>196</v>
      </c>
    </row>
    <row r="217" spans="4:12" ht="15">
      <c r="D217">
        <f t="shared" si="3"/>
        <v>2159</v>
      </c>
      <c r="E217" t="s">
        <v>192</v>
      </c>
      <c r="F217">
        <v>203</v>
      </c>
      <c r="G217" t="s">
        <v>201</v>
      </c>
      <c r="H217" t="s">
        <v>450</v>
      </c>
      <c r="I217" t="s">
        <v>212</v>
      </c>
      <c r="J217">
        <v>2159</v>
      </c>
      <c r="K217" t="s">
        <v>444</v>
      </c>
      <c r="L217" t="s">
        <v>196</v>
      </c>
    </row>
    <row r="218" spans="4:12" ht="15">
      <c r="D218">
        <f t="shared" si="3"/>
        <v>2161</v>
      </c>
      <c r="E218" t="s">
        <v>192</v>
      </c>
      <c r="F218">
        <v>107</v>
      </c>
      <c r="G218" t="s">
        <v>201</v>
      </c>
      <c r="H218" t="s">
        <v>295</v>
      </c>
      <c r="I218" t="s">
        <v>203</v>
      </c>
      <c r="J218">
        <v>2161</v>
      </c>
      <c r="K218" t="s">
        <v>289</v>
      </c>
      <c r="L218" t="s">
        <v>196</v>
      </c>
    </row>
    <row r="219" spans="4:12" ht="15">
      <c r="D219">
        <f t="shared" si="3"/>
        <v>2162</v>
      </c>
      <c r="E219" t="s">
        <v>192</v>
      </c>
      <c r="F219">
        <v>107</v>
      </c>
      <c r="G219" t="s">
        <v>201</v>
      </c>
      <c r="H219" t="s">
        <v>290</v>
      </c>
      <c r="I219" t="s">
        <v>203</v>
      </c>
      <c r="J219">
        <v>2162</v>
      </c>
      <c r="K219" t="s">
        <v>289</v>
      </c>
      <c r="L219" t="s">
        <v>196</v>
      </c>
    </row>
    <row r="220" spans="4:12" ht="15">
      <c r="D220">
        <f t="shared" si="3"/>
        <v>2176</v>
      </c>
      <c r="E220" t="s">
        <v>192</v>
      </c>
      <c r="F220">
        <v>104</v>
      </c>
      <c r="G220" t="s">
        <v>225</v>
      </c>
      <c r="H220" t="s">
        <v>926</v>
      </c>
      <c r="I220" t="s">
        <v>241</v>
      </c>
      <c r="J220">
        <v>2176</v>
      </c>
      <c r="K220" t="s">
        <v>248</v>
      </c>
      <c r="L220" t="s">
        <v>196</v>
      </c>
    </row>
    <row r="221" spans="4:12" ht="15">
      <c r="D221">
        <f t="shared" si="3"/>
        <v>2188</v>
      </c>
      <c r="E221" t="s">
        <v>192</v>
      </c>
      <c r="F221">
        <v>309</v>
      </c>
      <c r="G221" t="s">
        <v>225</v>
      </c>
      <c r="H221" t="s">
        <v>1044</v>
      </c>
      <c r="I221" t="s">
        <v>203</v>
      </c>
      <c r="J221">
        <v>2188</v>
      </c>
      <c r="K221" t="s">
        <v>826</v>
      </c>
      <c r="L221" t="s">
        <v>196</v>
      </c>
    </row>
    <row r="222" spans="4:12" ht="15">
      <c r="D222">
        <f t="shared" si="3"/>
        <v>2192</v>
      </c>
      <c r="E222" t="s">
        <v>192</v>
      </c>
      <c r="F222">
        <v>101</v>
      </c>
      <c r="G222" t="s">
        <v>201</v>
      </c>
      <c r="H222" t="s">
        <v>211</v>
      </c>
      <c r="I222" t="s">
        <v>212</v>
      </c>
      <c r="J222">
        <v>2192</v>
      </c>
      <c r="K222" t="s">
        <v>195</v>
      </c>
      <c r="L222" t="s">
        <v>196</v>
      </c>
    </row>
    <row r="223" spans="4:12" ht="15">
      <c r="D223">
        <f t="shared" si="3"/>
        <v>2228</v>
      </c>
      <c r="E223" t="s">
        <v>192</v>
      </c>
      <c r="F223">
        <v>308</v>
      </c>
      <c r="G223" t="s">
        <v>225</v>
      </c>
      <c r="H223" t="s">
        <v>1028</v>
      </c>
      <c r="I223" t="s">
        <v>212</v>
      </c>
      <c r="J223">
        <v>2228</v>
      </c>
      <c r="K223" t="s">
        <v>793</v>
      </c>
      <c r="L223" t="s">
        <v>196</v>
      </c>
    </row>
    <row r="224" spans="4:12" ht="15">
      <c r="D224">
        <f t="shared" si="3"/>
        <v>2259</v>
      </c>
      <c r="E224" t="s">
        <v>192</v>
      </c>
      <c r="F224">
        <v>207</v>
      </c>
      <c r="G224" t="s">
        <v>225</v>
      </c>
      <c r="H224" t="s">
        <v>982</v>
      </c>
      <c r="I224" t="s">
        <v>212</v>
      </c>
      <c r="J224">
        <v>2259</v>
      </c>
      <c r="K224" t="s">
        <v>537</v>
      </c>
      <c r="L224" t="s">
        <v>196</v>
      </c>
    </row>
    <row r="225" spans="4:12" ht="15">
      <c r="D225">
        <f t="shared" si="3"/>
        <v>2275</v>
      </c>
      <c r="E225" t="s">
        <v>192</v>
      </c>
      <c r="F225">
        <v>103</v>
      </c>
      <c r="G225" t="s">
        <v>225</v>
      </c>
      <c r="H225" t="s">
        <v>918</v>
      </c>
      <c r="I225" t="s">
        <v>203</v>
      </c>
      <c r="J225">
        <v>2275</v>
      </c>
      <c r="K225" t="s">
        <v>234</v>
      </c>
      <c r="L225" t="s">
        <v>196</v>
      </c>
    </row>
    <row r="226" spans="4:12" ht="15">
      <c r="D226">
        <f t="shared" si="3"/>
        <v>2278</v>
      </c>
      <c r="E226" t="s">
        <v>192</v>
      </c>
      <c r="F226">
        <v>106</v>
      </c>
      <c r="G226" t="s">
        <v>201</v>
      </c>
      <c r="H226" t="s">
        <v>286</v>
      </c>
      <c r="I226" t="s">
        <v>203</v>
      </c>
      <c r="J226">
        <v>2278</v>
      </c>
      <c r="K226" t="s">
        <v>278</v>
      </c>
      <c r="L226" t="s">
        <v>196</v>
      </c>
    </row>
    <row r="227" spans="4:12" ht="15">
      <c r="D227">
        <f t="shared" si="3"/>
        <v>2279</v>
      </c>
      <c r="E227" t="s">
        <v>192</v>
      </c>
      <c r="F227">
        <v>106</v>
      </c>
      <c r="G227" t="s">
        <v>201</v>
      </c>
      <c r="H227" t="s">
        <v>283</v>
      </c>
      <c r="I227" t="s">
        <v>203</v>
      </c>
      <c r="J227">
        <v>2279</v>
      </c>
      <c r="K227" t="s">
        <v>278</v>
      </c>
      <c r="L227" t="s">
        <v>196</v>
      </c>
    </row>
    <row r="228" spans="4:12" ht="15">
      <c r="D228">
        <f t="shared" si="3"/>
        <v>2281</v>
      </c>
      <c r="E228" t="s">
        <v>192</v>
      </c>
      <c r="F228">
        <v>106</v>
      </c>
      <c r="G228" t="s">
        <v>201</v>
      </c>
      <c r="H228" t="s">
        <v>285</v>
      </c>
      <c r="I228" t="s">
        <v>203</v>
      </c>
      <c r="J228">
        <v>2281</v>
      </c>
      <c r="K228" t="s">
        <v>278</v>
      </c>
      <c r="L228" t="s">
        <v>196</v>
      </c>
    </row>
    <row r="229" spans="4:12" ht="15">
      <c r="D229">
        <f t="shared" si="3"/>
        <v>2290</v>
      </c>
      <c r="E229" t="s">
        <v>192</v>
      </c>
      <c r="F229">
        <v>302</v>
      </c>
      <c r="G229" t="s">
        <v>225</v>
      </c>
      <c r="H229" t="s">
        <v>1005</v>
      </c>
      <c r="I229" t="s">
        <v>212</v>
      </c>
      <c r="J229">
        <v>2290</v>
      </c>
      <c r="K229" t="s">
        <v>651</v>
      </c>
      <c r="L229" t="s">
        <v>196</v>
      </c>
    </row>
    <row r="230" spans="4:11" ht="15">
      <c r="D230">
        <f t="shared" si="3"/>
        <v>2301</v>
      </c>
      <c r="E230" t="s">
        <v>192</v>
      </c>
      <c r="F230">
        <v>302</v>
      </c>
      <c r="G230" t="s">
        <v>23</v>
      </c>
      <c r="H230" t="s">
        <v>656</v>
      </c>
      <c r="I230" t="s">
        <v>212</v>
      </c>
      <c r="J230">
        <v>2301</v>
      </c>
      <c r="K230" t="s">
        <v>651</v>
      </c>
    </row>
    <row r="231" spans="4:12" ht="15">
      <c r="D231">
        <f t="shared" si="3"/>
        <v>2309</v>
      </c>
      <c r="E231" t="s">
        <v>192</v>
      </c>
      <c r="F231">
        <v>201</v>
      </c>
      <c r="G231" t="s">
        <v>201</v>
      </c>
      <c r="H231" t="s">
        <v>387</v>
      </c>
      <c r="I231" t="s">
        <v>212</v>
      </c>
      <c r="J231">
        <v>2309</v>
      </c>
      <c r="K231" t="s">
        <v>382</v>
      </c>
      <c r="L231" t="s">
        <v>22</v>
      </c>
    </row>
    <row r="232" spans="4:12" ht="15">
      <c r="D232">
        <f t="shared" si="3"/>
        <v>2330</v>
      </c>
      <c r="E232" t="s">
        <v>192</v>
      </c>
      <c r="F232">
        <v>206</v>
      </c>
      <c r="G232" t="s">
        <v>23</v>
      </c>
      <c r="H232" t="s">
        <v>521</v>
      </c>
      <c r="I232" t="s">
        <v>212</v>
      </c>
      <c r="J232">
        <v>2330</v>
      </c>
      <c r="K232" t="s">
        <v>506</v>
      </c>
      <c r="L232" t="s">
        <v>196</v>
      </c>
    </row>
    <row r="233" spans="4:12" ht="15">
      <c r="D233">
        <f t="shared" si="3"/>
        <v>2365</v>
      </c>
      <c r="E233" t="s">
        <v>192</v>
      </c>
      <c r="F233">
        <v>206</v>
      </c>
      <c r="G233" t="s">
        <v>23</v>
      </c>
      <c r="H233" t="s">
        <v>514</v>
      </c>
      <c r="I233" t="s">
        <v>212</v>
      </c>
      <c r="J233">
        <v>2365</v>
      </c>
      <c r="K233" t="s">
        <v>506</v>
      </c>
      <c r="L233" t="s">
        <v>196</v>
      </c>
    </row>
    <row r="234" spans="4:12" ht="15">
      <c r="D234">
        <f t="shared" si="3"/>
        <v>2392</v>
      </c>
      <c r="E234" t="s">
        <v>192</v>
      </c>
      <c r="F234">
        <v>204</v>
      </c>
      <c r="G234" t="s">
        <v>23</v>
      </c>
      <c r="H234" t="s">
        <v>476</v>
      </c>
      <c r="I234" t="s">
        <v>212</v>
      </c>
      <c r="J234">
        <v>2392</v>
      </c>
      <c r="K234" t="s">
        <v>473</v>
      </c>
      <c r="L234" t="s">
        <v>196</v>
      </c>
    </row>
    <row r="235" spans="4:11" ht="15">
      <c r="D235">
        <f t="shared" si="3"/>
        <v>2409</v>
      </c>
      <c r="E235" t="s">
        <v>192</v>
      </c>
      <c r="F235">
        <v>302</v>
      </c>
      <c r="G235" t="s">
        <v>23</v>
      </c>
      <c r="H235" t="s">
        <v>654</v>
      </c>
      <c r="I235" t="s">
        <v>207</v>
      </c>
      <c r="J235">
        <v>2409</v>
      </c>
      <c r="K235" t="s">
        <v>651</v>
      </c>
    </row>
    <row r="236" spans="4:12" ht="15">
      <c r="D236">
        <f t="shared" si="3"/>
        <v>2434</v>
      </c>
      <c r="E236" t="s">
        <v>192</v>
      </c>
      <c r="F236">
        <v>304</v>
      </c>
      <c r="G236" t="s">
        <v>23</v>
      </c>
      <c r="H236" t="s">
        <v>696</v>
      </c>
      <c r="I236" t="s">
        <v>212</v>
      </c>
      <c r="J236">
        <v>2434</v>
      </c>
      <c r="K236" t="s">
        <v>689</v>
      </c>
      <c r="L236" t="s">
        <v>196</v>
      </c>
    </row>
    <row r="237" spans="4:12" ht="15">
      <c r="D237">
        <f t="shared" si="3"/>
        <v>2499</v>
      </c>
      <c r="E237" t="s">
        <v>192</v>
      </c>
      <c r="F237">
        <v>310</v>
      </c>
      <c r="G237" t="s">
        <v>225</v>
      </c>
      <c r="H237" t="s">
        <v>1046</v>
      </c>
      <c r="I237" t="s">
        <v>241</v>
      </c>
      <c r="J237">
        <v>2499</v>
      </c>
      <c r="K237" t="s">
        <v>848</v>
      </c>
      <c r="L237" t="s">
        <v>196</v>
      </c>
    </row>
    <row r="238" spans="4:12" ht="15">
      <c r="D238">
        <f t="shared" si="3"/>
        <v>2524</v>
      </c>
      <c r="E238" t="s">
        <v>192</v>
      </c>
      <c r="F238">
        <v>305</v>
      </c>
      <c r="G238" t="s">
        <v>201</v>
      </c>
      <c r="H238" t="s">
        <v>745</v>
      </c>
      <c r="I238" t="s">
        <v>212</v>
      </c>
      <c r="J238">
        <v>2524</v>
      </c>
      <c r="K238" t="s">
        <v>736</v>
      </c>
      <c r="L238" t="s">
        <v>196</v>
      </c>
    </row>
    <row r="239" spans="4:12" ht="15">
      <c r="D239">
        <f t="shared" si="3"/>
        <v>2586</v>
      </c>
      <c r="E239" t="s">
        <v>192</v>
      </c>
      <c r="F239">
        <v>309</v>
      </c>
      <c r="G239" t="s">
        <v>225</v>
      </c>
      <c r="H239" t="s">
        <v>1039</v>
      </c>
      <c r="I239" t="s">
        <v>203</v>
      </c>
      <c r="J239">
        <v>2586</v>
      </c>
      <c r="K239" t="s">
        <v>826</v>
      </c>
      <c r="L239" t="s">
        <v>196</v>
      </c>
    </row>
    <row r="240" spans="4:12" ht="15">
      <c r="D240">
        <f t="shared" si="3"/>
        <v>2587</v>
      </c>
      <c r="E240" t="s">
        <v>192</v>
      </c>
      <c r="F240">
        <v>202</v>
      </c>
      <c r="G240" t="s">
        <v>225</v>
      </c>
      <c r="H240" t="s">
        <v>969</v>
      </c>
      <c r="I240" t="s">
        <v>203</v>
      </c>
      <c r="J240">
        <v>2587</v>
      </c>
      <c r="K240" t="s">
        <v>411</v>
      </c>
      <c r="L240" t="s">
        <v>196</v>
      </c>
    </row>
    <row r="241" spans="4:12" ht="15">
      <c r="D241">
        <f t="shared" si="3"/>
        <v>2803</v>
      </c>
      <c r="E241" t="s">
        <v>192</v>
      </c>
      <c r="F241">
        <v>211</v>
      </c>
      <c r="G241" t="s">
        <v>225</v>
      </c>
      <c r="H241" t="s">
        <v>994</v>
      </c>
      <c r="I241" t="s">
        <v>203</v>
      </c>
      <c r="J241">
        <v>2803</v>
      </c>
      <c r="K241" t="s">
        <v>592</v>
      </c>
      <c r="L241" t="s">
        <v>196</v>
      </c>
    </row>
    <row r="242" spans="4:12" ht="15">
      <c r="D242">
        <f t="shared" si="3"/>
        <v>2946</v>
      </c>
      <c r="E242" t="s">
        <v>192</v>
      </c>
      <c r="F242">
        <v>211</v>
      </c>
      <c r="G242" t="s">
        <v>225</v>
      </c>
      <c r="H242" t="s">
        <v>999</v>
      </c>
      <c r="I242" t="s">
        <v>207</v>
      </c>
      <c r="J242">
        <v>2946</v>
      </c>
      <c r="K242" t="s">
        <v>592</v>
      </c>
      <c r="L242" t="s">
        <v>196</v>
      </c>
    </row>
    <row r="243" spans="4:12" ht="15">
      <c r="D243">
        <f t="shared" si="3"/>
        <v>2948</v>
      </c>
      <c r="E243" t="s">
        <v>192</v>
      </c>
      <c r="F243">
        <v>101</v>
      </c>
      <c r="G243" t="s">
        <v>225</v>
      </c>
      <c r="H243" t="s">
        <v>903</v>
      </c>
      <c r="I243" t="s">
        <v>241</v>
      </c>
      <c r="J243">
        <v>2948</v>
      </c>
      <c r="K243" t="s">
        <v>195</v>
      </c>
      <c r="L243" t="s">
        <v>196</v>
      </c>
    </row>
    <row r="244" spans="4:12" ht="15">
      <c r="D244">
        <f t="shared" si="3"/>
        <v>2983</v>
      </c>
      <c r="E244" t="s">
        <v>192</v>
      </c>
      <c r="F244">
        <v>110</v>
      </c>
      <c r="G244" t="s">
        <v>201</v>
      </c>
      <c r="H244" t="s">
        <v>343</v>
      </c>
      <c r="I244" t="s">
        <v>212</v>
      </c>
      <c r="J244">
        <v>2983</v>
      </c>
      <c r="K244" t="s">
        <v>340</v>
      </c>
      <c r="L244" t="s">
        <v>196</v>
      </c>
    </row>
    <row r="245" spans="4:12" ht="15">
      <c r="D245">
        <f t="shared" si="3"/>
        <v>3022</v>
      </c>
      <c r="E245" t="s">
        <v>192</v>
      </c>
      <c r="F245">
        <v>110</v>
      </c>
      <c r="G245" t="s">
        <v>201</v>
      </c>
      <c r="H245" t="s">
        <v>354</v>
      </c>
      <c r="I245" t="s">
        <v>212</v>
      </c>
      <c r="J245">
        <v>3022</v>
      </c>
      <c r="K245" t="s">
        <v>340</v>
      </c>
      <c r="L245" t="s">
        <v>196</v>
      </c>
    </row>
    <row r="246" spans="4:12" ht="15">
      <c r="D246">
        <f t="shared" si="3"/>
        <v>3095</v>
      </c>
      <c r="E246" t="s">
        <v>192</v>
      </c>
      <c r="F246">
        <v>305</v>
      </c>
      <c r="G246" t="s">
        <v>201</v>
      </c>
      <c r="H246" t="s">
        <v>739</v>
      </c>
      <c r="I246" t="s">
        <v>203</v>
      </c>
      <c r="J246">
        <v>3095</v>
      </c>
      <c r="K246" t="s">
        <v>736</v>
      </c>
      <c r="L246" t="s">
        <v>196</v>
      </c>
    </row>
    <row r="247" spans="4:12" ht="15">
      <c r="D247">
        <f t="shared" si="3"/>
        <v>3097</v>
      </c>
      <c r="E247" t="s">
        <v>219</v>
      </c>
      <c r="F247">
        <v>312</v>
      </c>
      <c r="G247" t="s">
        <v>225</v>
      </c>
      <c r="H247" t="s">
        <v>1054</v>
      </c>
      <c r="I247" t="s">
        <v>203</v>
      </c>
      <c r="J247">
        <v>3097</v>
      </c>
      <c r="K247" t="s">
        <v>872</v>
      </c>
      <c r="L247" t="s">
        <v>196</v>
      </c>
    </row>
    <row r="248" spans="4:12" ht="15">
      <c r="D248">
        <f t="shared" si="3"/>
        <v>3108</v>
      </c>
      <c r="E248" t="s">
        <v>192</v>
      </c>
      <c r="F248">
        <v>106</v>
      </c>
      <c r="G248" t="s">
        <v>201</v>
      </c>
      <c r="H248" t="s">
        <v>284</v>
      </c>
      <c r="I248" t="s">
        <v>203</v>
      </c>
      <c r="J248">
        <v>3108</v>
      </c>
      <c r="K248" t="s">
        <v>278</v>
      </c>
      <c r="L248" t="s">
        <v>196</v>
      </c>
    </row>
    <row r="249" spans="4:12" ht="15">
      <c r="D249">
        <f t="shared" si="3"/>
        <v>3170</v>
      </c>
      <c r="E249" t="s">
        <v>192</v>
      </c>
      <c r="F249">
        <v>106</v>
      </c>
      <c r="G249" t="s">
        <v>201</v>
      </c>
      <c r="H249" t="s">
        <v>280</v>
      </c>
      <c r="I249" t="s">
        <v>212</v>
      </c>
      <c r="J249">
        <v>3170</v>
      </c>
      <c r="K249" t="s">
        <v>278</v>
      </c>
      <c r="L249" t="s">
        <v>196</v>
      </c>
    </row>
    <row r="250" spans="4:12" ht="15">
      <c r="D250">
        <f t="shared" si="3"/>
        <v>3181</v>
      </c>
      <c r="E250" t="s">
        <v>192</v>
      </c>
      <c r="F250">
        <v>206</v>
      </c>
      <c r="G250" t="s">
        <v>23</v>
      </c>
      <c r="H250" t="s">
        <v>529</v>
      </c>
      <c r="I250" t="s">
        <v>212</v>
      </c>
      <c r="J250">
        <v>3181</v>
      </c>
      <c r="K250" t="s">
        <v>506</v>
      </c>
      <c r="L250" t="s">
        <v>196</v>
      </c>
    </row>
    <row r="251" spans="4:12" ht="15">
      <c r="D251">
        <f t="shared" si="3"/>
        <v>3217</v>
      </c>
      <c r="E251" t="s">
        <v>192</v>
      </c>
      <c r="F251">
        <v>206</v>
      </c>
      <c r="G251" t="s">
        <v>23</v>
      </c>
      <c r="H251" t="s">
        <v>519</v>
      </c>
      <c r="I251" t="s">
        <v>212</v>
      </c>
      <c r="J251">
        <v>3217</v>
      </c>
      <c r="K251" t="s">
        <v>506</v>
      </c>
      <c r="L251" t="s">
        <v>196</v>
      </c>
    </row>
    <row r="252" spans="4:12" ht="15">
      <c r="D252">
        <f t="shared" si="3"/>
        <v>3222</v>
      </c>
      <c r="E252" t="s">
        <v>192</v>
      </c>
      <c r="F252">
        <v>310</v>
      </c>
      <c r="G252" t="s">
        <v>225</v>
      </c>
      <c r="H252" t="s">
        <v>1047</v>
      </c>
      <c r="I252" t="s">
        <v>241</v>
      </c>
      <c r="J252">
        <v>3222</v>
      </c>
      <c r="K252" t="s">
        <v>848</v>
      </c>
      <c r="L252" t="s">
        <v>196</v>
      </c>
    </row>
    <row r="253" spans="4:12" ht="15">
      <c r="D253">
        <f t="shared" si="3"/>
        <v>3223</v>
      </c>
      <c r="E253" t="s">
        <v>192</v>
      </c>
      <c r="F253">
        <v>202</v>
      </c>
      <c r="G253" t="s">
        <v>201</v>
      </c>
      <c r="H253" t="s">
        <v>418</v>
      </c>
      <c r="I253" t="s">
        <v>241</v>
      </c>
      <c r="J253">
        <v>3223</v>
      </c>
      <c r="K253" t="s">
        <v>411</v>
      </c>
      <c r="L253" t="s">
        <v>196</v>
      </c>
    </row>
    <row r="254" spans="4:12" ht="15">
      <c r="D254">
        <f t="shared" si="3"/>
        <v>3254</v>
      </c>
      <c r="E254" t="s">
        <v>192</v>
      </c>
      <c r="F254">
        <v>312</v>
      </c>
      <c r="G254" t="s">
        <v>225</v>
      </c>
      <c r="H254" t="s">
        <v>1051</v>
      </c>
      <c r="I254" t="s">
        <v>212</v>
      </c>
      <c r="J254">
        <v>3254</v>
      </c>
      <c r="K254" t="s">
        <v>872</v>
      </c>
      <c r="L254" t="s">
        <v>196</v>
      </c>
    </row>
    <row r="255" spans="4:12" ht="15">
      <c r="D255">
        <f t="shared" si="3"/>
        <v>3282</v>
      </c>
      <c r="E255" t="s">
        <v>192</v>
      </c>
      <c r="F255">
        <v>212</v>
      </c>
      <c r="G255" t="s">
        <v>225</v>
      </c>
      <c r="H255" t="s">
        <v>1003</v>
      </c>
      <c r="I255" t="s">
        <v>203</v>
      </c>
      <c r="J255">
        <v>3282</v>
      </c>
      <c r="K255" t="s">
        <v>629</v>
      </c>
      <c r="L255" t="s">
        <v>196</v>
      </c>
    </row>
    <row r="256" spans="4:12" ht="15">
      <c r="D256">
        <f t="shared" si="3"/>
        <v>3287</v>
      </c>
      <c r="E256" t="s">
        <v>192</v>
      </c>
      <c r="F256">
        <v>111</v>
      </c>
      <c r="G256" t="s">
        <v>23</v>
      </c>
      <c r="H256" t="s">
        <v>369</v>
      </c>
      <c r="I256" t="s">
        <v>203</v>
      </c>
      <c r="J256">
        <v>3287</v>
      </c>
      <c r="K256" t="s">
        <v>357</v>
      </c>
      <c r="L256" t="s">
        <v>196</v>
      </c>
    </row>
    <row r="257" spans="4:12" ht="15">
      <c r="D257">
        <f t="shared" si="3"/>
        <v>3317</v>
      </c>
      <c r="E257" t="s">
        <v>192</v>
      </c>
      <c r="F257">
        <v>206</v>
      </c>
      <c r="G257" t="s">
        <v>23</v>
      </c>
      <c r="H257" t="s">
        <v>524</v>
      </c>
      <c r="I257" t="s">
        <v>212</v>
      </c>
      <c r="J257">
        <v>3317</v>
      </c>
      <c r="K257" t="s">
        <v>506</v>
      </c>
      <c r="L257" t="s">
        <v>196</v>
      </c>
    </row>
    <row r="258" spans="4:12" ht="15">
      <c r="D258">
        <f t="shared" si="3"/>
        <v>3342</v>
      </c>
      <c r="E258" t="s">
        <v>192</v>
      </c>
      <c r="F258">
        <v>101</v>
      </c>
      <c r="G258" t="s">
        <v>201</v>
      </c>
      <c r="H258" t="s">
        <v>216</v>
      </c>
      <c r="I258" t="s">
        <v>203</v>
      </c>
      <c r="J258">
        <v>3342</v>
      </c>
      <c r="K258" t="s">
        <v>195</v>
      </c>
      <c r="L258" t="s">
        <v>196</v>
      </c>
    </row>
    <row r="259" spans="4:12" ht="15">
      <c r="D259">
        <f aca="true" t="shared" si="4" ref="D259:D322">J259</f>
        <v>3360</v>
      </c>
      <c r="E259" t="s">
        <v>192</v>
      </c>
      <c r="F259">
        <v>211</v>
      </c>
      <c r="G259" t="s">
        <v>225</v>
      </c>
      <c r="H259" t="s">
        <v>995</v>
      </c>
      <c r="I259" t="s">
        <v>207</v>
      </c>
      <c r="J259">
        <v>3360</v>
      </c>
      <c r="K259" t="s">
        <v>592</v>
      </c>
      <c r="L259" t="s">
        <v>196</v>
      </c>
    </row>
    <row r="260" spans="4:12" ht="15">
      <c r="D260">
        <f t="shared" si="4"/>
        <v>3373</v>
      </c>
      <c r="E260" t="s">
        <v>192</v>
      </c>
      <c r="F260">
        <v>210</v>
      </c>
      <c r="G260" t="s">
        <v>201</v>
      </c>
      <c r="H260" t="s">
        <v>585</v>
      </c>
      <c r="I260" t="s">
        <v>241</v>
      </c>
      <c r="J260">
        <v>3373</v>
      </c>
      <c r="K260" t="s">
        <v>582</v>
      </c>
      <c r="L260" t="s">
        <v>196</v>
      </c>
    </row>
    <row r="261" spans="4:11" ht="15">
      <c r="D261">
        <f t="shared" si="4"/>
        <v>3390</v>
      </c>
      <c r="E261" t="s">
        <v>192</v>
      </c>
      <c r="F261">
        <v>302</v>
      </c>
      <c r="G261" t="s">
        <v>201</v>
      </c>
      <c r="H261" t="s">
        <v>657</v>
      </c>
      <c r="I261" t="s">
        <v>203</v>
      </c>
      <c r="J261">
        <v>3390</v>
      </c>
      <c r="K261" t="s">
        <v>651</v>
      </c>
    </row>
    <row r="262" spans="4:11" ht="15">
      <c r="D262">
        <f t="shared" si="4"/>
        <v>3391</v>
      </c>
      <c r="E262" t="s">
        <v>192</v>
      </c>
      <c r="F262">
        <v>302</v>
      </c>
      <c r="G262" t="s">
        <v>201</v>
      </c>
      <c r="H262" t="s">
        <v>660</v>
      </c>
      <c r="I262" t="s">
        <v>203</v>
      </c>
      <c r="J262">
        <v>3391</v>
      </c>
      <c r="K262" t="s">
        <v>651</v>
      </c>
    </row>
    <row r="263" spans="4:12" ht="15">
      <c r="D263">
        <f t="shared" si="4"/>
        <v>3413</v>
      </c>
      <c r="E263" t="s">
        <v>192</v>
      </c>
      <c r="F263">
        <v>304</v>
      </c>
      <c r="G263" t="s">
        <v>23</v>
      </c>
      <c r="H263" t="s">
        <v>731</v>
      </c>
      <c r="I263" t="s">
        <v>212</v>
      </c>
      <c r="J263">
        <v>3413</v>
      </c>
      <c r="K263" t="s">
        <v>689</v>
      </c>
      <c r="L263" t="s">
        <v>196</v>
      </c>
    </row>
    <row r="264" spans="4:12" ht="15">
      <c r="D264">
        <f t="shared" si="4"/>
        <v>3548</v>
      </c>
      <c r="E264" t="s">
        <v>192</v>
      </c>
      <c r="F264">
        <v>206</v>
      </c>
      <c r="G264" t="s">
        <v>23</v>
      </c>
      <c r="H264" t="s">
        <v>505</v>
      </c>
      <c r="I264" t="s">
        <v>212</v>
      </c>
      <c r="J264">
        <v>3548</v>
      </c>
      <c r="K264" t="s">
        <v>506</v>
      </c>
      <c r="L264" t="s">
        <v>196</v>
      </c>
    </row>
    <row r="265" spans="4:12" ht="15">
      <c r="D265">
        <f t="shared" si="4"/>
        <v>3559</v>
      </c>
      <c r="E265" t="s">
        <v>192</v>
      </c>
      <c r="F265">
        <v>108</v>
      </c>
      <c r="G265" t="s">
        <v>201</v>
      </c>
      <c r="H265" t="s">
        <v>310</v>
      </c>
      <c r="I265" t="s">
        <v>241</v>
      </c>
      <c r="J265">
        <v>3559</v>
      </c>
      <c r="K265" t="s">
        <v>298</v>
      </c>
      <c r="L265" t="s">
        <v>196</v>
      </c>
    </row>
    <row r="266" spans="4:12" ht="15">
      <c r="D266">
        <f t="shared" si="4"/>
        <v>3573</v>
      </c>
      <c r="E266" t="s">
        <v>192</v>
      </c>
      <c r="F266">
        <v>203</v>
      </c>
      <c r="G266" t="s">
        <v>23</v>
      </c>
      <c r="H266" t="s">
        <v>461</v>
      </c>
      <c r="I266" t="s">
        <v>207</v>
      </c>
      <c r="J266">
        <v>3573</v>
      </c>
      <c r="K266" t="s">
        <v>444</v>
      </c>
      <c r="L266" t="s">
        <v>196</v>
      </c>
    </row>
    <row r="267" spans="4:12" ht="15">
      <c r="D267">
        <f t="shared" si="4"/>
        <v>3598</v>
      </c>
      <c r="E267" t="s">
        <v>192</v>
      </c>
      <c r="F267">
        <v>210</v>
      </c>
      <c r="G267" t="s">
        <v>201</v>
      </c>
      <c r="H267" t="s">
        <v>590</v>
      </c>
      <c r="I267" t="s">
        <v>241</v>
      </c>
      <c r="J267">
        <v>3598</v>
      </c>
      <c r="K267" t="s">
        <v>582</v>
      </c>
      <c r="L267" t="s">
        <v>196</v>
      </c>
    </row>
    <row r="268" spans="4:12" ht="15">
      <c r="D268">
        <f t="shared" si="4"/>
        <v>3620</v>
      </c>
      <c r="E268" t="s">
        <v>192</v>
      </c>
      <c r="F268">
        <v>310</v>
      </c>
      <c r="G268" t="s">
        <v>225</v>
      </c>
      <c r="H268" t="s">
        <v>1049</v>
      </c>
      <c r="I268" t="s">
        <v>241</v>
      </c>
      <c r="J268">
        <v>3620</v>
      </c>
      <c r="K268" t="s">
        <v>848</v>
      </c>
      <c r="L268" t="s">
        <v>196</v>
      </c>
    </row>
    <row r="269" spans="4:12" ht="15">
      <c r="D269">
        <f t="shared" si="4"/>
        <v>3635</v>
      </c>
      <c r="E269" t="s">
        <v>192</v>
      </c>
      <c r="F269">
        <v>203</v>
      </c>
      <c r="G269" t="s">
        <v>23</v>
      </c>
      <c r="H269" t="s">
        <v>465</v>
      </c>
      <c r="I269" t="s">
        <v>212</v>
      </c>
      <c r="J269">
        <v>3635</v>
      </c>
      <c r="K269" t="s">
        <v>444</v>
      </c>
      <c r="L269" t="s">
        <v>196</v>
      </c>
    </row>
    <row r="270" spans="4:12" ht="15">
      <c r="D270">
        <f t="shared" si="4"/>
        <v>3637</v>
      </c>
      <c r="E270" t="s">
        <v>192</v>
      </c>
      <c r="F270">
        <v>308</v>
      </c>
      <c r="G270" t="s">
        <v>225</v>
      </c>
      <c r="H270" t="s">
        <v>794</v>
      </c>
      <c r="I270" t="s">
        <v>212</v>
      </c>
      <c r="J270">
        <v>3637</v>
      </c>
      <c r="K270" t="s">
        <v>793</v>
      </c>
      <c r="L270" t="s">
        <v>196</v>
      </c>
    </row>
    <row r="271" spans="4:12" ht="15">
      <c r="D271">
        <f t="shared" si="4"/>
        <v>3936</v>
      </c>
      <c r="E271" t="s">
        <v>192</v>
      </c>
      <c r="F271">
        <v>310</v>
      </c>
      <c r="G271" t="s">
        <v>225</v>
      </c>
      <c r="H271" t="s">
        <v>1048</v>
      </c>
      <c r="I271" t="s">
        <v>241</v>
      </c>
      <c r="J271">
        <v>3936</v>
      </c>
      <c r="K271" t="s">
        <v>848</v>
      </c>
      <c r="L271" t="s">
        <v>196</v>
      </c>
    </row>
    <row r="272" spans="4:12" ht="15">
      <c r="D272">
        <f t="shared" si="4"/>
        <v>3983</v>
      </c>
      <c r="E272" t="s">
        <v>192</v>
      </c>
      <c r="F272">
        <v>304</v>
      </c>
      <c r="G272" t="s">
        <v>23</v>
      </c>
      <c r="H272" t="s">
        <v>721</v>
      </c>
      <c r="I272" t="s">
        <v>212</v>
      </c>
      <c r="J272">
        <v>3983</v>
      </c>
      <c r="K272" t="s">
        <v>689</v>
      </c>
      <c r="L272" t="s">
        <v>196</v>
      </c>
    </row>
    <row r="273" spans="4:12" ht="15">
      <c r="D273">
        <f t="shared" si="4"/>
        <v>3995</v>
      </c>
      <c r="E273" t="s">
        <v>192</v>
      </c>
      <c r="F273">
        <v>204</v>
      </c>
      <c r="G273" t="s">
        <v>23</v>
      </c>
      <c r="H273" t="s">
        <v>479</v>
      </c>
      <c r="I273" t="s">
        <v>212</v>
      </c>
      <c r="J273">
        <v>3995</v>
      </c>
      <c r="K273" t="s">
        <v>473</v>
      </c>
      <c r="L273" t="s">
        <v>196</v>
      </c>
    </row>
    <row r="274" spans="4:12" ht="15">
      <c r="D274">
        <f t="shared" si="4"/>
        <v>4024</v>
      </c>
      <c r="E274" t="s">
        <v>192</v>
      </c>
      <c r="F274">
        <v>311</v>
      </c>
      <c r="G274" t="s">
        <v>201</v>
      </c>
      <c r="H274" t="s">
        <v>867</v>
      </c>
      <c r="I274" t="s">
        <v>212</v>
      </c>
      <c r="J274">
        <v>4024</v>
      </c>
      <c r="K274" t="s">
        <v>865</v>
      </c>
      <c r="L274" t="s">
        <v>196</v>
      </c>
    </row>
    <row r="275" spans="4:12" ht="15">
      <c r="D275">
        <f t="shared" si="4"/>
        <v>4035</v>
      </c>
      <c r="E275" t="s">
        <v>192</v>
      </c>
      <c r="F275">
        <v>205</v>
      </c>
      <c r="G275" t="s">
        <v>201</v>
      </c>
      <c r="H275" t="s">
        <v>495</v>
      </c>
      <c r="I275" t="s">
        <v>212</v>
      </c>
      <c r="J275">
        <v>4035</v>
      </c>
      <c r="K275" t="s">
        <v>494</v>
      </c>
      <c r="L275" t="s">
        <v>196</v>
      </c>
    </row>
    <row r="276" spans="4:12" ht="15">
      <c r="D276">
        <f t="shared" si="4"/>
        <v>4038</v>
      </c>
      <c r="E276" t="s">
        <v>192</v>
      </c>
      <c r="F276">
        <v>307</v>
      </c>
      <c r="G276" t="s">
        <v>201</v>
      </c>
      <c r="H276" t="s">
        <v>777</v>
      </c>
      <c r="I276" t="s">
        <v>203</v>
      </c>
      <c r="J276">
        <v>4038</v>
      </c>
      <c r="K276" t="s">
        <v>765</v>
      </c>
      <c r="L276" t="s">
        <v>196</v>
      </c>
    </row>
    <row r="277" spans="4:12" ht="15">
      <c r="D277">
        <f t="shared" si="4"/>
        <v>4041</v>
      </c>
      <c r="E277" t="s">
        <v>192</v>
      </c>
      <c r="F277">
        <v>204</v>
      </c>
      <c r="G277" t="s">
        <v>201</v>
      </c>
      <c r="H277" t="s">
        <v>475</v>
      </c>
      <c r="I277" t="s">
        <v>203</v>
      </c>
      <c r="J277">
        <v>4041</v>
      </c>
      <c r="K277" t="s">
        <v>473</v>
      </c>
      <c r="L277" t="s">
        <v>196</v>
      </c>
    </row>
    <row r="278" spans="4:12" ht="15">
      <c r="D278">
        <f t="shared" si="4"/>
        <v>4052</v>
      </c>
      <c r="E278" t="s">
        <v>192</v>
      </c>
      <c r="F278">
        <v>312</v>
      </c>
      <c r="G278" t="s">
        <v>225</v>
      </c>
      <c r="H278" t="s">
        <v>1050</v>
      </c>
      <c r="I278" t="s">
        <v>212</v>
      </c>
      <c r="J278">
        <v>4052</v>
      </c>
      <c r="K278" t="s">
        <v>872</v>
      </c>
      <c r="L278" t="s">
        <v>196</v>
      </c>
    </row>
    <row r="279" spans="4:12" ht="15">
      <c r="D279">
        <f t="shared" si="4"/>
        <v>4055</v>
      </c>
      <c r="E279" t="s">
        <v>192</v>
      </c>
      <c r="F279">
        <v>107</v>
      </c>
      <c r="G279" t="s">
        <v>201</v>
      </c>
      <c r="H279" t="s">
        <v>294</v>
      </c>
      <c r="I279" t="s">
        <v>212</v>
      </c>
      <c r="J279">
        <v>4055</v>
      </c>
      <c r="K279" t="s">
        <v>289</v>
      </c>
      <c r="L279" t="s">
        <v>196</v>
      </c>
    </row>
    <row r="280" spans="4:12" ht="15">
      <c r="D280">
        <f t="shared" si="4"/>
        <v>4086</v>
      </c>
      <c r="E280" t="s">
        <v>192</v>
      </c>
      <c r="F280">
        <v>103</v>
      </c>
      <c r="G280" t="s">
        <v>201</v>
      </c>
      <c r="H280" t="s">
        <v>235</v>
      </c>
      <c r="I280" t="s">
        <v>212</v>
      </c>
      <c r="J280">
        <v>4086</v>
      </c>
      <c r="K280" t="s">
        <v>234</v>
      </c>
      <c r="L280" t="s">
        <v>196</v>
      </c>
    </row>
    <row r="281" spans="4:12" ht="15">
      <c r="D281">
        <f t="shared" si="4"/>
        <v>4250</v>
      </c>
      <c r="E281" t="s">
        <v>192</v>
      </c>
      <c r="F281">
        <v>105</v>
      </c>
      <c r="G281" t="s">
        <v>225</v>
      </c>
      <c r="H281" t="s">
        <v>938</v>
      </c>
      <c r="I281" t="s">
        <v>241</v>
      </c>
      <c r="J281">
        <v>4250</v>
      </c>
      <c r="K281" t="s">
        <v>259</v>
      </c>
      <c r="L281" t="s">
        <v>196</v>
      </c>
    </row>
    <row r="282" spans="4:11" ht="15">
      <c r="D282">
        <f t="shared" si="4"/>
        <v>4348</v>
      </c>
      <c r="E282" t="s">
        <v>192</v>
      </c>
      <c r="F282">
        <v>302</v>
      </c>
      <c r="G282" t="s">
        <v>23</v>
      </c>
      <c r="H282" t="s">
        <v>664</v>
      </c>
      <c r="I282" t="s">
        <v>212</v>
      </c>
      <c r="J282">
        <v>4348</v>
      </c>
      <c r="K282" t="s">
        <v>651</v>
      </c>
    </row>
    <row r="283" spans="4:12" ht="15">
      <c r="D283">
        <f t="shared" si="4"/>
        <v>4405</v>
      </c>
      <c r="E283" t="s">
        <v>192</v>
      </c>
      <c r="F283">
        <v>309</v>
      </c>
      <c r="G283" t="s">
        <v>201</v>
      </c>
      <c r="H283" t="s">
        <v>829</v>
      </c>
      <c r="I283" t="s">
        <v>212</v>
      </c>
      <c r="J283">
        <v>4405</v>
      </c>
      <c r="K283" t="s">
        <v>826</v>
      </c>
      <c r="L283" t="s">
        <v>196</v>
      </c>
    </row>
    <row r="284" spans="4:12" ht="15">
      <c r="D284">
        <f t="shared" si="4"/>
        <v>4406</v>
      </c>
      <c r="E284" t="s">
        <v>192</v>
      </c>
      <c r="F284">
        <v>109</v>
      </c>
      <c r="G284" t="s">
        <v>225</v>
      </c>
      <c r="H284" t="s">
        <v>955</v>
      </c>
      <c r="I284" t="s">
        <v>207</v>
      </c>
      <c r="J284">
        <v>4406</v>
      </c>
      <c r="K284" t="s">
        <v>327</v>
      </c>
      <c r="L284" t="s">
        <v>196</v>
      </c>
    </row>
    <row r="285" spans="4:12" ht="15">
      <c r="D285">
        <f t="shared" si="4"/>
        <v>4434</v>
      </c>
      <c r="E285" t="s">
        <v>192</v>
      </c>
      <c r="F285">
        <v>304</v>
      </c>
      <c r="G285" t="s">
        <v>225</v>
      </c>
      <c r="H285" t="s">
        <v>1009</v>
      </c>
      <c r="I285" t="s">
        <v>207</v>
      </c>
      <c r="J285">
        <v>4434</v>
      </c>
      <c r="K285" t="s">
        <v>689</v>
      </c>
      <c r="L285" t="s">
        <v>196</v>
      </c>
    </row>
    <row r="286" spans="4:12" ht="15">
      <c r="D286">
        <f t="shared" si="4"/>
        <v>4436</v>
      </c>
      <c r="E286" t="s">
        <v>192</v>
      </c>
      <c r="F286">
        <v>103</v>
      </c>
      <c r="G286" t="s">
        <v>225</v>
      </c>
      <c r="H286" t="s">
        <v>924</v>
      </c>
      <c r="I286" t="s">
        <v>207</v>
      </c>
      <c r="J286">
        <v>4436</v>
      </c>
      <c r="K286" t="s">
        <v>234</v>
      </c>
      <c r="L286" t="s">
        <v>196</v>
      </c>
    </row>
    <row r="287" spans="4:12" ht="15">
      <c r="D287">
        <f t="shared" si="4"/>
        <v>4487</v>
      </c>
      <c r="E287" t="s">
        <v>192</v>
      </c>
      <c r="F287">
        <v>312</v>
      </c>
      <c r="G287" t="s">
        <v>225</v>
      </c>
      <c r="H287" t="s">
        <v>1058</v>
      </c>
      <c r="I287" t="s">
        <v>203</v>
      </c>
      <c r="J287">
        <v>4487</v>
      </c>
      <c r="K287" t="s">
        <v>872</v>
      </c>
      <c r="L287" t="s">
        <v>196</v>
      </c>
    </row>
    <row r="288" spans="4:11" ht="15">
      <c r="D288">
        <f t="shared" si="4"/>
        <v>4489</v>
      </c>
      <c r="E288" t="s">
        <v>192</v>
      </c>
      <c r="F288">
        <v>212</v>
      </c>
      <c r="G288" t="s">
        <v>201</v>
      </c>
      <c r="H288" t="s">
        <v>637</v>
      </c>
      <c r="I288" t="s">
        <v>212</v>
      </c>
      <c r="J288">
        <v>4489</v>
      </c>
      <c r="K288" t="s">
        <v>629</v>
      </c>
    </row>
    <row r="289" spans="4:12" ht="15">
      <c r="D289">
        <f t="shared" si="4"/>
        <v>4518</v>
      </c>
      <c r="E289" t="s">
        <v>192</v>
      </c>
      <c r="F289">
        <v>205</v>
      </c>
      <c r="G289" t="s">
        <v>201</v>
      </c>
      <c r="H289" t="s">
        <v>497</v>
      </c>
      <c r="I289" t="s">
        <v>212</v>
      </c>
      <c r="J289">
        <v>4518</v>
      </c>
      <c r="K289" t="s">
        <v>494</v>
      </c>
      <c r="L289" t="s">
        <v>196</v>
      </c>
    </row>
    <row r="290" spans="4:12" ht="15">
      <c r="D290">
        <f t="shared" si="4"/>
        <v>4537</v>
      </c>
      <c r="E290" t="s">
        <v>192</v>
      </c>
      <c r="F290">
        <v>208</v>
      </c>
      <c r="G290" t="s">
        <v>225</v>
      </c>
      <c r="H290" t="s">
        <v>986</v>
      </c>
      <c r="I290" t="s">
        <v>203</v>
      </c>
      <c r="J290">
        <v>4537</v>
      </c>
      <c r="K290" t="s">
        <v>549</v>
      </c>
      <c r="L290" t="s">
        <v>196</v>
      </c>
    </row>
    <row r="291" spans="4:12" ht="15">
      <c r="D291">
        <f t="shared" si="4"/>
        <v>4540</v>
      </c>
      <c r="E291" t="s">
        <v>192</v>
      </c>
      <c r="F291">
        <v>308</v>
      </c>
      <c r="G291" t="s">
        <v>225</v>
      </c>
      <c r="H291" t="s">
        <v>1032</v>
      </c>
      <c r="I291" t="s">
        <v>212</v>
      </c>
      <c r="J291">
        <v>4540</v>
      </c>
      <c r="K291" t="s">
        <v>793</v>
      </c>
      <c r="L291" t="s">
        <v>196</v>
      </c>
    </row>
    <row r="292" spans="4:12" ht="15">
      <c r="D292">
        <f t="shared" si="4"/>
        <v>4569</v>
      </c>
      <c r="E292" t="s">
        <v>192</v>
      </c>
      <c r="F292">
        <v>308</v>
      </c>
      <c r="G292" t="s">
        <v>201</v>
      </c>
      <c r="H292" t="s">
        <v>803</v>
      </c>
      <c r="I292" t="s">
        <v>212</v>
      </c>
      <c r="J292">
        <v>4569</v>
      </c>
      <c r="K292" t="s">
        <v>793</v>
      </c>
      <c r="L292" t="s">
        <v>196</v>
      </c>
    </row>
    <row r="293" spans="4:12" ht="15">
      <c r="D293">
        <f t="shared" si="4"/>
        <v>4594</v>
      </c>
      <c r="E293" t="s">
        <v>192</v>
      </c>
      <c r="F293">
        <v>304</v>
      </c>
      <c r="G293" t="s">
        <v>23</v>
      </c>
      <c r="H293" t="s">
        <v>723</v>
      </c>
      <c r="I293" t="s">
        <v>212</v>
      </c>
      <c r="J293">
        <v>4594</v>
      </c>
      <c r="K293" t="s">
        <v>689</v>
      </c>
      <c r="L293" t="s">
        <v>196</v>
      </c>
    </row>
    <row r="294" spans="4:12" ht="15">
      <c r="D294">
        <f t="shared" si="4"/>
        <v>4618</v>
      </c>
      <c r="E294" t="s">
        <v>192</v>
      </c>
      <c r="F294">
        <v>103</v>
      </c>
      <c r="G294" t="s">
        <v>225</v>
      </c>
      <c r="H294" t="s">
        <v>923</v>
      </c>
      <c r="I294" t="s">
        <v>207</v>
      </c>
      <c r="J294">
        <v>4618</v>
      </c>
      <c r="K294" t="s">
        <v>234</v>
      </c>
      <c r="L294" t="s">
        <v>196</v>
      </c>
    </row>
    <row r="295" spans="4:12" ht="15">
      <c r="D295">
        <f t="shared" si="4"/>
        <v>4650</v>
      </c>
      <c r="E295" t="s">
        <v>192</v>
      </c>
      <c r="F295">
        <v>304</v>
      </c>
      <c r="G295" t="s">
        <v>23</v>
      </c>
      <c r="H295" t="s">
        <v>714</v>
      </c>
      <c r="I295" t="s">
        <v>212</v>
      </c>
      <c r="J295">
        <v>4650</v>
      </c>
      <c r="K295" t="s">
        <v>689</v>
      </c>
      <c r="L295" t="s">
        <v>196</v>
      </c>
    </row>
    <row r="296" spans="4:12" ht="15">
      <c r="D296">
        <f t="shared" si="4"/>
        <v>4653</v>
      </c>
      <c r="E296" t="s">
        <v>192</v>
      </c>
      <c r="F296">
        <v>106</v>
      </c>
      <c r="G296" t="s">
        <v>201</v>
      </c>
      <c r="H296" t="s">
        <v>287</v>
      </c>
      <c r="I296" t="s">
        <v>212</v>
      </c>
      <c r="J296">
        <v>4653</v>
      </c>
      <c r="K296" t="s">
        <v>278</v>
      </c>
      <c r="L296" t="s">
        <v>196</v>
      </c>
    </row>
    <row r="297" spans="4:12" ht="15">
      <c r="D297">
        <f t="shared" si="4"/>
        <v>4664</v>
      </c>
      <c r="E297" t="s">
        <v>192</v>
      </c>
      <c r="F297">
        <v>304</v>
      </c>
      <c r="G297" t="s">
        <v>225</v>
      </c>
      <c r="H297" t="s">
        <v>1012</v>
      </c>
      <c r="I297" t="s">
        <v>203</v>
      </c>
      <c r="J297">
        <v>4664</v>
      </c>
      <c r="K297" t="s">
        <v>689</v>
      </c>
      <c r="L297" t="s">
        <v>196</v>
      </c>
    </row>
    <row r="298" spans="4:12" ht="15">
      <c r="D298">
        <f t="shared" si="4"/>
        <v>4669</v>
      </c>
      <c r="E298" t="s">
        <v>192</v>
      </c>
      <c r="F298">
        <v>312</v>
      </c>
      <c r="G298" t="s">
        <v>201</v>
      </c>
      <c r="H298" t="s">
        <v>880</v>
      </c>
      <c r="I298" t="s">
        <v>212</v>
      </c>
      <c r="J298">
        <v>4669</v>
      </c>
      <c r="K298" t="s">
        <v>872</v>
      </c>
      <c r="L298" t="s">
        <v>196</v>
      </c>
    </row>
    <row r="299" spans="4:12" ht="15">
      <c r="D299">
        <f t="shared" si="4"/>
        <v>4682</v>
      </c>
      <c r="E299" t="s">
        <v>192</v>
      </c>
      <c r="F299">
        <v>211</v>
      </c>
      <c r="G299" t="s">
        <v>201</v>
      </c>
      <c r="H299" t="s">
        <v>619</v>
      </c>
      <c r="I299" t="s">
        <v>203</v>
      </c>
      <c r="J299">
        <v>4682</v>
      </c>
      <c r="K299" t="s">
        <v>592</v>
      </c>
      <c r="L299" t="s">
        <v>196</v>
      </c>
    </row>
    <row r="300" spans="4:12" ht="15">
      <c r="D300">
        <f t="shared" si="4"/>
        <v>4706</v>
      </c>
      <c r="E300" t="s">
        <v>192</v>
      </c>
      <c r="F300">
        <v>103</v>
      </c>
      <c r="G300" t="s">
        <v>225</v>
      </c>
      <c r="H300" t="s">
        <v>922</v>
      </c>
      <c r="I300" t="s">
        <v>207</v>
      </c>
      <c r="J300">
        <v>4706</v>
      </c>
      <c r="K300" t="s">
        <v>234</v>
      </c>
      <c r="L300" t="s">
        <v>196</v>
      </c>
    </row>
    <row r="301" spans="4:12" ht="15">
      <c r="D301">
        <f t="shared" si="4"/>
        <v>4707</v>
      </c>
      <c r="E301" t="s">
        <v>192</v>
      </c>
      <c r="F301">
        <v>101</v>
      </c>
      <c r="G301" t="s">
        <v>201</v>
      </c>
      <c r="H301" t="s">
        <v>221</v>
      </c>
      <c r="I301" t="s">
        <v>207</v>
      </c>
      <c r="J301">
        <v>4707</v>
      </c>
      <c r="K301" t="s">
        <v>195</v>
      </c>
      <c r="L301" t="s">
        <v>196</v>
      </c>
    </row>
    <row r="302" spans="4:12" ht="15">
      <c r="D302">
        <f t="shared" si="4"/>
        <v>4732</v>
      </c>
      <c r="E302" t="s">
        <v>192</v>
      </c>
      <c r="F302">
        <v>201</v>
      </c>
      <c r="G302" t="s">
        <v>225</v>
      </c>
      <c r="H302" t="s">
        <v>964</v>
      </c>
      <c r="I302" t="s">
        <v>241</v>
      </c>
      <c r="J302">
        <v>4732</v>
      </c>
      <c r="K302" t="s">
        <v>382</v>
      </c>
      <c r="L302" t="s">
        <v>383</v>
      </c>
    </row>
    <row r="303" spans="4:12" ht="15">
      <c r="D303">
        <f t="shared" si="4"/>
        <v>4732</v>
      </c>
      <c r="E303" t="s">
        <v>192</v>
      </c>
      <c r="F303">
        <v>301</v>
      </c>
      <c r="G303" t="s">
        <v>225</v>
      </c>
      <c r="H303" t="s">
        <v>964</v>
      </c>
      <c r="I303" t="s">
        <v>241</v>
      </c>
      <c r="J303">
        <v>4732</v>
      </c>
      <c r="K303" t="s">
        <v>382</v>
      </c>
      <c r="L303" t="s">
        <v>383</v>
      </c>
    </row>
    <row r="304" spans="4:12" ht="15">
      <c r="D304">
        <f t="shared" si="4"/>
        <v>4733</v>
      </c>
      <c r="E304" t="s">
        <v>192</v>
      </c>
      <c r="F304">
        <v>111</v>
      </c>
      <c r="G304" t="s">
        <v>201</v>
      </c>
      <c r="H304" t="s">
        <v>363</v>
      </c>
      <c r="I304" t="s">
        <v>241</v>
      </c>
      <c r="J304">
        <v>4733</v>
      </c>
      <c r="K304" t="s">
        <v>357</v>
      </c>
      <c r="L304" t="s">
        <v>196</v>
      </c>
    </row>
    <row r="305" spans="4:12" ht="15">
      <c r="D305">
        <f t="shared" si="4"/>
        <v>4778</v>
      </c>
      <c r="E305" t="s">
        <v>192</v>
      </c>
      <c r="F305">
        <v>109</v>
      </c>
      <c r="G305" t="s">
        <v>225</v>
      </c>
      <c r="H305" t="s">
        <v>957</v>
      </c>
      <c r="I305" t="s">
        <v>215</v>
      </c>
      <c r="J305">
        <v>4778</v>
      </c>
      <c r="K305" t="s">
        <v>327</v>
      </c>
      <c r="L305" t="s">
        <v>196</v>
      </c>
    </row>
    <row r="306" spans="4:11" ht="15">
      <c r="D306">
        <f t="shared" si="4"/>
        <v>4779</v>
      </c>
      <c r="E306" t="s">
        <v>192</v>
      </c>
      <c r="F306">
        <v>302</v>
      </c>
      <c r="G306" t="s">
        <v>23</v>
      </c>
      <c r="H306" t="s">
        <v>668</v>
      </c>
      <c r="I306" t="s">
        <v>215</v>
      </c>
      <c r="J306">
        <v>4779</v>
      </c>
      <c r="K306" t="s">
        <v>651</v>
      </c>
    </row>
    <row r="307" spans="4:12" ht="15">
      <c r="D307">
        <f t="shared" si="4"/>
        <v>4815</v>
      </c>
      <c r="E307" t="s">
        <v>192</v>
      </c>
      <c r="F307">
        <v>202</v>
      </c>
      <c r="G307" t="s">
        <v>225</v>
      </c>
      <c r="H307" t="s">
        <v>971</v>
      </c>
      <c r="I307" t="s">
        <v>207</v>
      </c>
      <c r="J307">
        <v>4815</v>
      </c>
      <c r="K307" t="s">
        <v>411</v>
      </c>
      <c r="L307" t="s">
        <v>196</v>
      </c>
    </row>
    <row r="308" spans="4:12" ht="15">
      <c r="D308">
        <f t="shared" si="4"/>
        <v>4847</v>
      </c>
      <c r="E308" t="s">
        <v>192</v>
      </c>
      <c r="F308">
        <v>202</v>
      </c>
      <c r="G308" t="s">
        <v>225</v>
      </c>
      <c r="H308" t="s">
        <v>978</v>
      </c>
      <c r="I308" t="s">
        <v>215</v>
      </c>
      <c r="J308">
        <v>4847</v>
      </c>
      <c r="K308" t="s">
        <v>411</v>
      </c>
      <c r="L308" t="s">
        <v>196</v>
      </c>
    </row>
    <row r="309" spans="4:12" ht="15">
      <c r="D309">
        <f t="shared" si="4"/>
        <v>4863</v>
      </c>
      <c r="E309" t="s">
        <v>192</v>
      </c>
      <c r="F309">
        <v>209</v>
      </c>
      <c r="G309" t="s">
        <v>201</v>
      </c>
      <c r="H309" t="s">
        <v>565</v>
      </c>
      <c r="I309" t="s">
        <v>203</v>
      </c>
      <c r="J309">
        <v>4863</v>
      </c>
      <c r="K309" t="s">
        <v>566</v>
      </c>
      <c r="L309" t="s">
        <v>196</v>
      </c>
    </row>
    <row r="310" spans="4:12" ht="15">
      <c r="D310">
        <f t="shared" si="4"/>
        <v>4865</v>
      </c>
      <c r="E310" t="s">
        <v>192</v>
      </c>
      <c r="F310">
        <v>209</v>
      </c>
      <c r="G310" t="s">
        <v>201</v>
      </c>
      <c r="H310" t="s">
        <v>576</v>
      </c>
      <c r="I310" t="s">
        <v>203</v>
      </c>
      <c r="J310">
        <v>4865</v>
      </c>
      <c r="K310" t="s">
        <v>566</v>
      </c>
      <c r="L310" t="s">
        <v>196</v>
      </c>
    </row>
    <row r="311" spans="4:12" ht="15">
      <c r="D311">
        <f t="shared" si="4"/>
        <v>4898</v>
      </c>
      <c r="E311" t="s">
        <v>192</v>
      </c>
      <c r="F311">
        <v>304</v>
      </c>
      <c r="G311" t="s">
        <v>23</v>
      </c>
      <c r="H311" t="s">
        <v>727</v>
      </c>
      <c r="I311" t="s">
        <v>212</v>
      </c>
      <c r="J311">
        <v>4898</v>
      </c>
      <c r="K311" t="s">
        <v>689</v>
      </c>
      <c r="L311" t="s">
        <v>196</v>
      </c>
    </row>
    <row r="312" spans="4:12" ht="15">
      <c r="D312">
        <f t="shared" si="4"/>
        <v>4911</v>
      </c>
      <c r="E312" t="s">
        <v>192</v>
      </c>
      <c r="F312">
        <v>309</v>
      </c>
      <c r="G312" t="s">
        <v>201</v>
      </c>
      <c r="H312" t="s">
        <v>830</v>
      </c>
      <c r="I312" t="s">
        <v>207</v>
      </c>
      <c r="J312">
        <v>4911</v>
      </c>
      <c r="K312" t="s">
        <v>826</v>
      </c>
      <c r="L312" t="s">
        <v>196</v>
      </c>
    </row>
    <row r="313" spans="4:12" ht="15">
      <c r="D313">
        <f t="shared" si="4"/>
        <v>4958</v>
      </c>
      <c r="E313" t="s">
        <v>192</v>
      </c>
      <c r="F313">
        <v>201</v>
      </c>
      <c r="G313" t="s">
        <v>225</v>
      </c>
      <c r="H313" t="s">
        <v>963</v>
      </c>
      <c r="I313" t="s">
        <v>207</v>
      </c>
      <c r="J313">
        <v>4958</v>
      </c>
      <c r="K313" t="s">
        <v>382</v>
      </c>
      <c r="L313" t="s">
        <v>383</v>
      </c>
    </row>
    <row r="314" spans="4:12" ht="15">
      <c r="D314">
        <f t="shared" si="4"/>
        <v>4958</v>
      </c>
      <c r="E314" t="s">
        <v>192</v>
      </c>
      <c r="F314">
        <v>301</v>
      </c>
      <c r="G314" t="s">
        <v>225</v>
      </c>
      <c r="H314" t="s">
        <v>963</v>
      </c>
      <c r="I314" t="s">
        <v>207</v>
      </c>
      <c r="J314">
        <v>4958</v>
      </c>
      <c r="K314" t="s">
        <v>382</v>
      </c>
      <c r="L314" t="s">
        <v>383</v>
      </c>
    </row>
    <row r="315" spans="4:12" ht="15">
      <c r="D315">
        <f t="shared" si="4"/>
        <v>4997</v>
      </c>
      <c r="E315" t="s">
        <v>192</v>
      </c>
      <c r="F315">
        <v>211</v>
      </c>
      <c r="G315" t="s">
        <v>201</v>
      </c>
      <c r="H315" t="s">
        <v>626</v>
      </c>
      <c r="I315" t="s">
        <v>212</v>
      </c>
      <c r="J315">
        <v>4997</v>
      </c>
      <c r="K315" t="s">
        <v>592</v>
      </c>
      <c r="L315" t="s">
        <v>196</v>
      </c>
    </row>
    <row r="316" spans="4:12" ht="15">
      <c r="D316">
        <f t="shared" si="4"/>
        <v>5008</v>
      </c>
      <c r="E316" t="s">
        <v>192</v>
      </c>
      <c r="F316">
        <v>304</v>
      </c>
      <c r="G316" t="s">
        <v>23</v>
      </c>
      <c r="H316" t="s">
        <v>699</v>
      </c>
      <c r="I316" t="s">
        <v>212</v>
      </c>
      <c r="J316">
        <v>5008</v>
      </c>
      <c r="K316" t="s">
        <v>689</v>
      </c>
      <c r="L316" t="s">
        <v>196</v>
      </c>
    </row>
    <row r="317" spans="4:12" ht="15">
      <c r="D317">
        <f t="shared" si="4"/>
        <v>5016</v>
      </c>
      <c r="E317" t="s">
        <v>192</v>
      </c>
      <c r="F317">
        <v>207</v>
      </c>
      <c r="G317" t="s">
        <v>23</v>
      </c>
      <c r="H317" t="s">
        <v>543</v>
      </c>
      <c r="I317" t="s">
        <v>203</v>
      </c>
      <c r="J317">
        <v>5016</v>
      </c>
      <c r="K317" t="s">
        <v>537</v>
      </c>
      <c r="L317" t="s">
        <v>196</v>
      </c>
    </row>
    <row r="318" spans="4:12" ht="15">
      <c r="D318">
        <f t="shared" si="4"/>
        <v>5074</v>
      </c>
      <c r="E318" t="s">
        <v>192</v>
      </c>
      <c r="F318">
        <v>109</v>
      </c>
      <c r="G318" t="s">
        <v>225</v>
      </c>
      <c r="H318" t="s">
        <v>954</v>
      </c>
      <c r="I318" t="s">
        <v>207</v>
      </c>
      <c r="J318">
        <v>5074</v>
      </c>
      <c r="K318" t="s">
        <v>327</v>
      </c>
      <c r="L318" t="s">
        <v>196</v>
      </c>
    </row>
    <row r="319" spans="4:12" ht="15">
      <c r="D319">
        <f t="shared" si="4"/>
        <v>5081</v>
      </c>
      <c r="E319" t="s">
        <v>192</v>
      </c>
      <c r="F319">
        <v>112</v>
      </c>
      <c r="G319" t="s">
        <v>201</v>
      </c>
      <c r="H319" t="s">
        <v>375</v>
      </c>
      <c r="I319" t="s">
        <v>203</v>
      </c>
      <c r="J319">
        <v>5081</v>
      </c>
      <c r="K319" t="s">
        <v>374</v>
      </c>
      <c r="L319" t="s">
        <v>196</v>
      </c>
    </row>
    <row r="320" spans="4:12" ht="15">
      <c r="D320">
        <f t="shared" si="4"/>
        <v>5109</v>
      </c>
      <c r="E320" t="s">
        <v>192</v>
      </c>
      <c r="F320">
        <v>308</v>
      </c>
      <c r="G320" t="s">
        <v>225</v>
      </c>
      <c r="H320" t="s">
        <v>1020</v>
      </c>
      <c r="I320" t="s">
        <v>203</v>
      </c>
      <c r="J320">
        <v>5109</v>
      </c>
      <c r="K320" t="s">
        <v>793</v>
      </c>
      <c r="L320" t="s">
        <v>196</v>
      </c>
    </row>
    <row r="321" spans="4:12" ht="15">
      <c r="D321">
        <f t="shared" si="4"/>
        <v>5144</v>
      </c>
      <c r="E321" t="s">
        <v>192</v>
      </c>
      <c r="F321">
        <v>304</v>
      </c>
      <c r="G321" t="s">
        <v>201</v>
      </c>
      <c r="H321" t="s">
        <v>730</v>
      </c>
      <c r="I321" t="s">
        <v>212</v>
      </c>
      <c r="J321">
        <v>5144</v>
      </c>
      <c r="K321" t="s">
        <v>689</v>
      </c>
      <c r="L321" t="s">
        <v>196</v>
      </c>
    </row>
    <row r="322" spans="4:12" ht="15">
      <c r="D322">
        <f t="shared" si="4"/>
        <v>5154</v>
      </c>
      <c r="E322" t="s">
        <v>192</v>
      </c>
      <c r="F322">
        <v>308</v>
      </c>
      <c r="G322" t="s">
        <v>23</v>
      </c>
      <c r="H322" t="s">
        <v>808</v>
      </c>
      <c r="I322" t="s">
        <v>215</v>
      </c>
      <c r="J322">
        <v>5154</v>
      </c>
      <c r="K322" t="s">
        <v>793</v>
      </c>
      <c r="L322" t="s">
        <v>196</v>
      </c>
    </row>
    <row r="323" spans="4:12" ht="15">
      <c r="D323">
        <f aca="true" t="shared" si="5" ref="D323:D386">J323</f>
        <v>5218</v>
      </c>
      <c r="E323" t="s">
        <v>192</v>
      </c>
      <c r="F323">
        <v>103</v>
      </c>
      <c r="G323" t="s">
        <v>201</v>
      </c>
      <c r="H323" t="s">
        <v>240</v>
      </c>
      <c r="I323" t="s">
        <v>241</v>
      </c>
      <c r="J323">
        <v>5218</v>
      </c>
      <c r="K323" t="s">
        <v>234</v>
      </c>
      <c r="L323" t="s">
        <v>196</v>
      </c>
    </row>
    <row r="324" spans="4:12" ht="15">
      <c r="D324">
        <f t="shared" si="5"/>
        <v>5232</v>
      </c>
      <c r="E324" t="s">
        <v>192</v>
      </c>
      <c r="F324">
        <v>210</v>
      </c>
      <c r="G324" t="s">
        <v>201</v>
      </c>
      <c r="H324" t="s">
        <v>588</v>
      </c>
      <c r="I324" t="s">
        <v>241</v>
      </c>
      <c r="J324">
        <v>5232</v>
      </c>
      <c r="K324" t="s">
        <v>582</v>
      </c>
      <c r="L324" t="s">
        <v>196</v>
      </c>
    </row>
    <row r="325" spans="4:12" ht="15">
      <c r="D325">
        <f t="shared" si="5"/>
        <v>5236</v>
      </c>
      <c r="E325" t="s">
        <v>192</v>
      </c>
      <c r="F325">
        <v>101</v>
      </c>
      <c r="G325" t="s">
        <v>225</v>
      </c>
      <c r="H325" t="s">
        <v>907</v>
      </c>
      <c r="I325" t="s">
        <v>215</v>
      </c>
      <c r="J325">
        <v>5236</v>
      </c>
      <c r="K325" t="s">
        <v>195</v>
      </c>
      <c r="L325" t="s">
        <v>196</v>
      </c>
    </row>
    <row r="326" spans="4:12" ht="15">
      <c r="D326">
        <f t="shared" si="5"/>
        <v>5240</v>
      </c>
      <c r="E326" t="s">
        <v>192</v>
      </c>
      <c r="F326">
        <v>308</v>
      </c>
      <c r="G326" t="s">
        <v>23</v>
      </c>
      <c r="H326" t="s">
        <v>822</v>
      </c>
      <c r="I326" t="s">
        <v>207</v>
      </c>
      <c r="J326">
        <v>5240</v>
      </c>
      <c r="K326" t="s">
        <v>793</v>
      </c>
      <c r="L326" t="s">
        <v>196</v>
      </c>
    </row>
    <row r="327" spans="4:12" ht="15">
      <c r="D327">
        <f t="shared" si="5"/>
        <v>5277</v>
      </c>
      <c r="E327" t="s">
        <v>192</v>
      </c>
      <c r="F327">
        <v>108</v>
      </c>
      <c r="G327" t="s">
        <v>225</v>
      </c>
      <c r="H327" t="s">
        <v>950</v>
      </c>
      <c r="I327" t="s">
        <v>207</v>
      </c>
      <c r="J327">
        <v>5277</v>
      </c>
      <c r="K327" t="s">
        <v>298</v>
      </c>
      <c r="L327" t="s">
        <v>196</v>
      </c>
    </row>
    <row r="328" spans="4:12" ht="15">
      <c r="D328">
        <f t="shared" si="5"/>
        <v>5283</v>
      </c>
      <c r="E328" t="s">
        <v>192</v>
      </c>
      <c r="F328">
        <v>311</v>
      </c>
      <c r="G328" t="s">
        <v>201</v>
      </c>
      <c r="H328" t="s">
        <v>868</v>
      </c>
      <c r="I328" t="s">
        <v>207</v>
      </c>
      <c r="J328">
        <v>5283</v>
      </c>
      <c r="K328" t="s">
        <v>865</v>
      </c>
      <c r="L328" t="s">
        <v>196</v>
      </c>
    </row>
    <row r="329" spans="4:12" ht="15">
      <c r="D329">
        <f t="shared" si="5"/>
        <v>5288</v>
      </c>
      <c r="E329" t="s">
        <v>192</v>
      </c>
      <c r="F329">
        <v>312</v>
      </c>
      <c r="G329" t="s">
        <v>225</v>
      </c>
      <c r="H329" t="s">
        <v>1059</v>
      </c>
      <c r="I329" t="s">
        <v>207</v>
      </c>
      <c r="J329">
        <v>5288</v>
      </c>
      <c r="K329" t="s">
        <v>872</v>
      </c>
      <c r="L329" t="s">
        <v>196</v>
      </c>
    </row>
    <row r="330" spans="4:12" ht="15">
      <c r="D330">
        <f t="shared" si="5"/>
        <v>5305</v>
      </c>
      <c r="E330" t="s">
        <v>192</v>
      </c>
      <c r="F330">
        <v>211</v>
      </c>
      <c r="G330" t="s">
        <v>23</v>
      </c>
      <c r="H330" t="s">
        <v>625</v>
      </c>
      <c r="I330" t="s">
        <v>215</v>
      </c>
      <c r="J330">
        <v>5305</v>
      </c>
      <c r="K330" t="s">
        <v>592</v>
      </c>
      <c r="L330" t="s">
        <v>196</v>
      </c>
    </row>
    <row r="331" spans="4:12" ht="15">
      <c r="D331">
        <f t="shared" si="5"/>
        <v>5306</v>
      </c>
      <c r="E331" t="s">
        <v>192</v>
      </c>
      <c r="F331">
        <v>211</v>
      </c>
      <c r="G331" t="s">
        <v>201</v>
      </c>
      <c r="H331" t="s">
        <v>616</v>
      </c>
      <c r="I331" t="s">
        <v>215</v>
      </c>
      <c r="J331">
        <v>5306</v>
      </c>
      <c r="K331" t="s">
        <v>592</v>
      </c>
      <c r="L331" t="s">
        <v>196</v>
      </c>
    </row>
    <row r="332" spans="4:12" ht="15">
      <c r="D332">
        <f t="shared" si="5"/>
        <v>5308</v>
      </c>
      <c r="E332" t="s">
        <v>192</v>
      </c>
      <c r="F332">
        <v>211</v>
      </c>
      <c r="G332" t="s">
        <v>23</v>
      </c>
      <c r="H332" t="s">
        <v>620</v>
      </c>
      <c r="I332" t="s">
        <v>207</v>
      </c>
      <c r="J332">
        <v>5308</v>
      </c>
      <c r="K332" t="s">
        <v>592</v>
      </c>
      <c r="L332" t="s">
        <v>196</v>
      </c>
    </row>
    <row r="333" spans="4:12" ht="15">
      <c r="D333">
        <f t="shared" si="5"/>
        <v>5311</v>
      </c>
      <c r="E333" t="s">
        <v>192</v>
      </c>
      <c r="F333">
        <v>202</v>
      </c>
      <c r="G333" t="s">
        <v>225</v>
      </c>
      <c r="H333" t="s">
        <v>972</v>
      </c>
      <c r="I333" t="s">
        <v>215</v>
      </c>
      <c r="J333">
        <v>5311</v>
      </c>
      <c r="K333" t="s">
        <v>411</v>
      </c>
      <c r="L333" t="s">
        <v>196</v>
      </c>
    </row>
    <row r="334" spans="4:12" ht="15">
      <c r="D334">
        <f t="shared" si="5"/>
        <v>5382</v>
      </c>
      <c r="E334" t="s">
        <v>192</v>
      </c>
      <c r="F334">
        <v>202</v>
      </c>
      <c r="G334" t="s">
        <v>225</v>
      </c>
      <c r="H334" t="s">
        <v>980</v>
      </c>
      <c r="I334" t="s">
        <v>241</v>
      </c>
      <c r="J334">
        <v>5382</v>
      </c>
      <c r="K334" t="s">
        <v>411</v>
      </c>
      <c r="L334" t="s">
        <v>196</v>
      </c>
    </row>
    <row r="335" spans="4:12" ht="15">
      <c r="D335">
        <f t="shared" si="5"/>
        <v>5398</v>
      </c>
      <c r="E335" t="s">
        <v>192</v>
      </c>
      <c r="F335">
        <v>111</v>
      </c>
      <c r="G335" t="s">
        <v>201</v>
      </c>
      <c r="H335" t="s">
        <v>356</v>
      </c>
      <c r="I335" t="s">
        <v>203</v>
      </c>
      <c r="J335">
        <v>5398</v>
      </c>
      <c r="K335" t="s">
        <v>357</v>
      </c>
      <c r="L335" t="s">
        <v>196</v>
      </c>
    </row>
    <row r="336" spans="4:12" ht="15">
      <c r="D336">
        <f t="shared" si="5"/>
        <v>5436</v>
      </c>
      <c r="E336" t="s">
        <v>192</v>
      </c>
      <c r="F336">
        <v>212</v>
      </c>
      <c r="G336" t="s">
        <v>225</v>
      </c>
      <c r="H336" t="s">
        <v>1001</v>
      </c>
      <c r="I336" t="s">
        <v>207</v>
      </c>
      <c r="J336">
        <v>5436</v>
      </c>
      <c r="K336" t="s">
        <v>629</v>
      </c>
      <c r="L336" t="s">
        <v>196</v>
      </c>
    </row>
    <row r="337" spans="4:12" ht="15">
      <c r="D337">
        <f t="shared" si="5"/>
        <v>5437</v>
      </c>
      <c r="E337" t="s">
        <v>192</v>
      </c>
      <c r="F337">
        <v>212</v>
      </c>
      <c r="G337" t="s">
        <v>201</v>
      </c>
      <c r="H337" t="s">
        <v>633</v>
      </c>
      <c r="I337" t="s">
        <v>207</v>
      </c>
      <c r="J337">
        <v>5437</v>
      </c>
      <c r="K337" t="s">
        <v>629</v>
      </c>
      <c r="L337" t="s">
        <v>196</v>
      </c>
    </row>
    <row r="338" spans="4:12" ht="15">
      <c r="D338">
        <f t="shared" si="5"/>
        <v>5454</v>
      </c>
      <c r="E338" t="s">
        <v>192</v>
      </c>
      <c r="F338">
        <v>203</v>
      </c>
      <c r="G338" t="s">
        <v>23</v>
      </c>
      <c r="H338" t="s">
        <v>462</v>
      </c>
      <c r="I338" t="s">
        <v>212</v>
      </c>
      <c r="J338">
        <v>5454</v>
      </c>
      <c r="K338" t="s">
        <v>444</v>
      </c>
      <c r="L338" t="s">
        <v>196</v>
      </c>
    </row>
    <row r="339" spans="4:12" ht="15">
      <c r="D339">
        <f t="shared" si="5"/>
        <v>5456</v>
      </c>
      <c r="E339" t="s">
        <v>192</v>
      </c>
      <c r="F339">
        <v>305</v>
      </c>
      <c r="G339" t="s">
        <v>201</v>
      </c>
      <c r="H339" t="s">
        <v>744</v>
      </c>
      <c r="I339" t="s">
        <v>212</v>
      </c>
      <c r="J339">
        <v>5456</v>
      </c>
      <c r="K339" t="s">
        <v>736</v>
      </c>
      <c r="L339" t="s">
        <v>196</v>
      </c>
    </row>
    <row r="340" spans="4:11" ht="15">
      <c r="D340">
        <f t="shared" si="5"/>
        <v>5549</v>
      </c>
      <c r="E340" t="s">
        <v>192</v>
      </c>
      <c r="F340">
        <v>302</v>
      </c>
      <c r="G340" t="s">
        <v>23</v>
      </c>
      <c r="H340" t="s">
        <v>658</v>
      </c>
      <c r="I340" t="s">
        <v>212</v>
      </c>
      <c r="J340">
        <v>5549</v>
      </c>
      <c r="K340" t="s">
        <v>651</v>
      </c>
    </row>
    <row r="341" spans="4:11" ht="15">
      <c r="D341">
        <f t="shared" si="5"/>
        <v>5550</v>
      </c>
      <c r="E341" t="s">
        <v>192</v>
      </c>
      <c r="F341">
        <v>302</v>
      </c>
      <c r="G341" t="s">
        <v>201</v>
      </c>
      <c r="H341" t="s">
        <v>665</v>
      </c>
      <c r="I341" t="s">
        <v>212</v>
      </c>
      <c r="J341">
        <v>5550</v>
      </c>
      <c r="K341" t="s">
        <v>651</v>
      </c>
    </row>
    <row r="342" spans="4:12" ht="15">
      <c r="D342">
        <f t="shared" si="5"/>
        <v>5578</v>
      </c>
      <c r="E342" t="s">
        <v>192</v>
      </c>
      <c r="F342">
        <v>209</v>
      </c>
      <c r="G342" t="s">
        <v>23</v>
      </c>
      <c r="H342" t="s">
        <v>578</v>
      </c>
      <c r="I342" t="s">
        <v>212</v>
      </c>
      <c r="J342">
        <v>5578</v>
      </c>
      <c r="K342" t="s">
        <v>566</v>
      </c>
      <c r="L342" t="s">
        <v>196</v>
      </c>
    </row>
    <row r="343" spans="4:12" ht="15">
      <c r="D343">
        <f t="shared" si="5"/>
        <v>5579</v>
      </c>
      <c r="E343" t="s">
        <v>192</v>
      </c>
      <c r="F343">
        <v>209</v>
      </c>
      <c r="G343" t="s">
        <v>23</v>
      </c>
      <c r="H343" t="s">
        <v>580</v>
      </c>
      <c r="I343" t="s">
        <v>212</v>
      </c>
      <c r="J343">
        <v>5579</v>
      </c>
      <c r="K343" t="s">
        <v>566</v>
      </c>
      <c r="L343" t="s">
        <v>196</v>
      </c>
    </row>
    <row r="344" spans="4:12" ht="15">
      <c r="D344">
        <f t="shared" si="5"/>
        <v>5607</v>
      </c>
      <c r="E344" t="s">
        <v>192</v>
      </c>
      <c r="F344">
        <v>111</v>
      </c>
      <c r="G344" t="s">
        <v>23</v>
      </c>
      <c r="H344" t="s">
        <v>362</v>
      </c>
      <c r="I344" t="s">
        <v>212</v>
      </c>
      <c r="J344">
        <v>5607</v>
      </c>
      <c r="K344" t="s">
        <v>357</v>
      </c>
      <c r="L344" t="s">
        <v>196</v>
      </c>
    </row>
    <row r="345" spans="4:12" ht="15">
      <c r="D345">
        <f t="shared" si="5"/>
        <v>5620</v>
      </c>
      <c r="E345" t="s">
        <v>192</v>
      </c>
      <c r="F345">
        <v>206</v>
      </c>
      <c r="G345" t="s">
        <v>23</v>
      </c>
      <c r="H345" t="s">
        <v>527</v>
      </c>
      <c r="I345" t="s">
        <v>212</v>
      </c>
      <c r="J345">
        <v>5620</v>
      </c>
      <c r="K345" t="s">
        <v>506</v>
      </c>
      <c r="L345" t="s">
        <v>196</v>
      </c>
    </row>
    <row r="346" spans="4:12" ht="15">
      <c r="D346">
        <f t="shared" si="5"/>
        <v>5638</v>
      </c>
      <c r="E346" t="s">
        <v>192</v>
      </c>
      <c r="F346">
        <v>303</v>
      </c>
      <c r="G346" t="s">
        <v>201</v>
      </c>
      <c r="H346" t="s">
        <v>685</v>
      </c>
      <c r="I346" t="s">
        <v>212</v>
      </c>
      <c r="J346">
        <v>5638</v>
      </c>
      <c r="K346" t="s">
        <v>674</v>
      </c>
      <c r="L346" t="s">
        <v>196</v>
      </c>
    </row>
    <row r="347" spans="4:12" ht="15">
      <c r="D347">
        <f t="shared" si="5"/>
        <v>5686</v>
      </c>
      <c r="E347" t="s">
        <v>192</v>
      </c>
      <c r="F347">
        <v>207</v>
      </c>
      <c r="G347" t="s">
        <v>225</v>
      </c>
      <c r="H347" t="s">
        <v>983</v>
      </c>
      <c r="I347" t="s">
        <v>241</v>
      </c>
      <c r="J347">
        <v>5686</v>
      </c>
      <c r="K347" t="s">
        <v>537</v>
      </c>
      <c r="L347" t="s">
        <v>196</v>
      </c>
    </row>
    <row r="348" spans="4:11" ht="15">
      <c r="D348">
        <f t="shared" si="5"/>
        <v>5713</v>
      </c>
      <c r="E348" t="s">
        <v>192</v>
      </c>
      <c r="F348">
        <v>302</v>
      </c>
      <c r="G348" t="s">
        <v>23</v>
      </c>
      <c r="H348" t="s">
        <v>652</v>
      </c>
      <c r="I348" t="s">
        <v>241</v>
      </c>
      <c r="J348">
        <v>5713</v>
      </c>
      <c r="K348" t="s">
        <v>651</v>
      </c>
    </row>
    <row r="349" spans="4:12" ht="15">
      <c r="D349">
        <f t="shared" si="5"/>
        <v>5759</v>
      </c>
      <c r="E349" t="s">
        <v>192</v>
      </c>
      <c r="F349">
        <v>206</v>
      </c>
      <c r="G349" t="s">
        <v>23</v>
      </c>
      <c r="H349" t="s">
        <v>507</v>
      </c>
      <c r="I349" t="s">
        <v>212</v>
      </c>
      <c r="J349">
        <v>5759</v>
      </c>
      <c r="K349" t="s">
        <v>506</v>
      </c>
      <c r="L349" t="s">
        <v>196</v>
      </c>
    </row>
    <row r="350" spans="4:12" ht="15">
      <c r="D350">
        <f t="shared" si="5"/>
        <v>5768</v>
      </c>
      <c r="E350" t="s">
        <v>192</v>
      </c>
      <c r="F350">
        <v>104</v>
      </c>
      <c r="G350" t="s">
        <v>23</v>
      </c>
      <c r="H350" t="s">
        <v>250</v>
      </c>
      <c r="I350" t="s">
        <v>203</v>
      </c>
      <c r="J350">
        <v>5768</v>
      </c>
      <c r="K350" t="s">
        <v>248</v>
      </c>
      <c r="L350" t="s">
        <v>196</v>
      </c>
    </row>
    <row r="351" spans="4:12" ht="15">
      <c r="D351">
        <f t="shared" si="5"/>
        <v>5870</v>
      </c>
      <c r="E351" t="s">
        <v>192</v>
      </c>
      <c r="F351">
        <v>312</v>
      </c>
      <c r="G351" t="s">
        <v>23</v>
      </c>
      <c r="H351" t="s">
        <v>873</v>
      </c>
      <c r="I351" t="s">
        <v>215</v>
      </c>
      <c r="J351">
        <v>5870</v>
      </c>
      <c r="K351" t="s">
        <v>872</v>
      </c>
      <c r="L351" t="s">
        <v>196</v>
      </c>
    </row>
    <row r="352" spans="4:12" ht="15">
      <c r="D352">
        <f t="shared" si="5"/>
        <v>5897</v>
      </c>
      <c r="E352" t="s">
        <v>192</v>
      </c>
      <c r="F352">
        <v>304</v>
      </c>
      <c r="G352" t="s">
        <v>23</v>
      </c>
      <c r="H352" t="s">
        <v>703</v>
      </c>
      <c r="I352" t="s">
        <v>212</v>
      </c>
      <c r="J352">
        <v>5897</v>
      </c>
      <c r="K352" t="s">
        <v>689</v>
      </c>
      <c r="L352" t="s">
        <v>196</v>
      </c>
    </row>
    <row r="353" spans="4:12" ht="15">
      <c r="D353">
        <f t="shared" si="5"/>
        <v>5929</v>
      </c>
      <c r="E353" t="s">
        <v>192</v>
      </c>
      <c r="F353">
        <v>309</v>
      </c>
      <c r="G353" t="s">
        <v>225</v>
      </c>
      <c r="H353" t="s">
        <v>1037</v>
      </c>
      <c r="I353" t="s">
        <v>218</v>
      </c>
      <c r="J353">
        <v>5929</v>
      </c>
      <c r="K353" t="s">
        <v>826</v>
      </c>
      <c r="L353" t="s">
        <v>196</v>
      </c>
    </row>
    <row r="354" spans="4:12" ht="15">
      <c r="D354">
        <f t="shared" si="5"/>
        <v>5953</v>
      </c>
      <c r="E354" t="s">
        <v>192</v>
      </c>
      <c r="F354">
        <v>307</v>
      </c>
      <c r="G354" t="s">
        <v>23</v>
      </c>
      <c r="H354" t="s">
        <v>771</v>
      </c>
      <c r="I354" t="s">
        <v>218</v>
      </c>
      <c r="J354">
        <v>5953</v>
      </c>
      <c r="K354" t="s">
        <v>765</v>
      </c>
      <c r="L354" t="s">
        <v>196</v>
      </c>
    </row>
    <row r="355" spans="4:12" ht="15">
      <c r="D355">
        <f t="shared" si="5"/>
        <v>5954</v>
      </c>
      <c r="E355" t="s">
        <v>192</v>
      </c>
      <c r="F355">
        <v>307</v>
      </c>
      <c r="G355" t="s">
        <v>225</v>
      </c>
      <c r="H355" t="s">
        <v>782</v>
      </c>
      <c r="I355" t="s">
        <v>218</v>
      </c>
      <c r="J355">
        <v>5954</v>
      </c>
      <c r="K355" t="s">
        <v>765</v>
      </c>
      <c r="L355" t="s">
        <v>196</v>
      </c>
    </row>
    <row r="356" spans="4:12" ht="15">
      <c r="D356">
        <f t="shared" si="5"/>
        <v>5954</v>
      </c>
      <c r="E356" t="s">
        <v>192</v>
      </c>
      <c r="F356">
        <v>307</v>
      </c>
      <c r="G356" t="s">
        <v>225</v>
      </c>
      <c r="H356" t="s">
        <v>782</v>
      </c>
      <c r="I356" t="s">
        <v>218</v>
      </c>
      <c r="J356">
        <v>5954</v>
      </c>
      <c r="K356" t="s">
        <v>765</v>
      </c>
      <c r="L356" t="s">
        <v>196</v>
      </c>
    </row>
    <row r="357" spans="4:12" ht="15">
      <c r="D357">
        <f t="shared" si="5"/>
        <v>5955</v>
      </c>
      <c r="E357" t="s">
        <v>192</v>
      </c>
      <c r="F357">
        <v>307</v>
      </c>
      <c r="G357" t="s">
        <v>225</v>
      </c>
      <c r="H357" t="s">
        <v>783</v>
      </c>
      <c r="I357" t="s">
        <v>218</v>
      </c>
      <c r="J357">
        <v>5955</v>
      </c>
      <c r="K357" t="s">
        <v>765</v>
      </c>
      <c r="L357" t="s">
        <v>196</v>
      </c>
    </row>
    <row r="358" spans="4:12" ht="15">
      <c r="D358">
        <f t="shared" si="5"/>
        <v>5955</v>
      </c>
      <c r="E358" t="s">
        <v>192</v>
      </c>
      <c r="F358">
        <v>307</v>
      </c>
      <c r="G358" t="s">
        <v>225</v>
      </c>
      <c r="H358" t="s">
        <v>783</v>
      </c>
      <c r="I358" t="s">
        <v>218</v>
      </c>
      <c r="J358">
        <v>5955</v>
      </c>
      <c r="K358" t="s">
        <v>765</v>
      </c>
      <c r="L358" t="s">
        <v>196</v>
      </c>
    </row>
    <row r="359" spans="4:12" ht="15">
      <c r="D359">
        <f t="shared" si="5"/>
        <v>5988</v>
      </c>
      <c r="E359" t="s">
        <v>192</v>
      </c>
      <c r="F359">
        <v>103</v>
      </c>
      <c r="G359" t="s">
        <v>23</v>
      </c>
      <c r="H359" t="s">
        <v>239</v>
      </c>
      <c r="I359" t="s">
        <v>194</v>
      </c>
      <c r="J359">
        <v>5988</v>
      </c>
      <c r="K359" t="s">
        <v>234</v>
      </c>
      <c r="L359" t="s">
        <v>196</v>
      </c>
    </row>
    <row r="360" spans="4:12" ht="15">
      <c r="D360">
        <f t="shared" si="5"/>
        <v>6017</v>
      </c>
      <c r="E360" t="s">
        <v>192</v>
      </c>
      <c r="F360">
        <v>301</v>
      </c>
      <c r="G360" t="s">
        <v>201</v>
      </c>
      <c r="H360" t="s">
        <v>649</v>
      </c>
      <c r="I360" t="s">
        <v>203</v>
      </c>
      <c r="J360">
        <v>6017</v>
      </c>
      <c r="K360" t="s">
        <v>644</v>
      </c>
      <c r="L360" t="s">
        <v>23</v>
      </c>
    </row>
    <row r="361" spans="4:12" ht="15">
      <c r="D361">
        <f t="shared" si="5"/>
        <v>6026</v>
      </c>
      <c r="E361" t="s">
        <v>192</v>
      </c>
      <c r="F361">
        <v>302</v>
      </c>
      <c r="G361" t="s">
        <v>225</v>
      </c>
      <c r="H361" t="s">
        <v>1006</v>
      </c>
      <c r="I361" t="s">
        <v>207</v>
      </c>
      <c r="J361">
        <v>6026</v>
      </c>
      <c r="K361" t="s">
        <v>651</v>
      </c>
      <c r="L361" t="s">
        <v>196</v>
      </c>
    </row>
    <row r="362" spans="4:11" ht="15">
      <c r="D362">
        <f t="shared" si="5"/>
        <v>6041</v>
      </c>
      <c r="E362" t="s">
        <v>192</v>
      </c>
      <c r="F362">
        <v>302</v>
      </c>
      <c r="G362" t="s">
        <v>23</v>
      </c>
      <c r="H362" t="s">
        <v>650</v>
      </c>
      <c r="I362" t="s">
        <v>241</v>
      </c>
      <c r="J362">
        <v>6041</v>
      </c>
      <c r="K362" t="s">
        <v>651</v>
      </c>
    </row>
    <row r="363" spans="4:12" ht="15">
      <c r="D363">
        <f t="shared" si="5"/>
        <v>6057</v>
      </c>
      <c r="E363" t="s">
        <v>192</v>
      </c>
      <c r="F363">
        <v>108</v>
      </c>
      <c r="G363" t="s">
        <v>23</v>
      </c>
      <c r="H363" t="s">
        <v>323</v>
      </c>
      <c r="I363" t="s">
        <v>215</v>
      </c>
      <c r="J363">
        <v>6057</v>
      </c>
      <c r="K363" t="s">
        <v>298</v>
      </c>
      <c r="L363" t="s">
        <v>196</v>
      </c>
    </row>
    <row r="364" spans="4:12" ht="15">
      <c r="D364">
        <f t="shared" si="5"/>
        <v>6074</v>
      </c>
      <c r="E364" t="s">
        <v>192</v>
      </c>
      <c r="F364">
        <v>208</v>
      </c>
      <c r="G364" t="s">
        <v>225</v>
      </c>
      <c r="H364" t="s">
        <v>988</v>
      </c>
      <c r="I364" t="s">
        <v>199</v>
      </c>
      <c r="J364">
        <v>6074</v>
      </c>
      <c r="K364" t="s">
        <v>549</v>
      </c>
      <c r="L364" t="s">
        <v>196</v>
      </c>
    </row>
    <row r="365" spans="4:12" ht="15">
      <c r="D365">
        <f t="shared" si="5"/>
        <v>6075</v>
      </c>
      <c r="E365" t="s">
        <v>192</v>
      </c>
      <c r="F365">
        <v>208</v>
      </c>
      <c r="G365" t="s">
        <v>23</v>
      </c>
      <c r="H365" t="s">
        <v>558</v>
      </c>
      <c r="I365" t="s">
        <v>194</v>
      </c>
      <c r="J365">
        <v>6075</v>
      </c>
      <c r="K365" t="s">
        <v>549</v>
      </c>
      <c r="L365" t="s">
        <v>196</v>
      </c>
    </row>
    <row r="366" spans="4:12" ht="15">
      <c r="D366">
        <f t="shared" si="5"/>
        <v>6082</v>
      </c>
      <c r="E366" t="s">
        <v>192</v>
      </c>
      <c r="F366">
        <v>105</v>
      </c>
      <c r="G366" t="s">
        <v>201</v>
      </c>
      <c r="H366" t="s">
        <v>276</v>
      </c>
      <c r="I366" t="s">
        <v>218</v>
      </c>
      <c r="J366">
        <v>6082</v>
      </c>
      <c r="K366" t="s">
        <v>259</v>
      </c>
      <c r="L366" t="s">
        <v>196</v>
      </c>
    </row>
    <row r="367" spans="4:12" ht="15">
      <c r="D367">
        <f t="shared" si="5"/>
        <v>6096</v>
      </c>
      <c r="E367" t="s">
        <v>192</v>
      </c>
      <c r="F367">
        <v>109</v>
      </c>
      <c r="G367" t="s">
        <v>201</v>
      </c>
      <c r="H367" t="s">
        <v>334</v>
      </c>
      <c r="I367" t="s">
        <v>194</v>
      </c>
      <c r="J367">
        <v>6096</v>
      </c>
      <c r="K367" t="s">
        <v>327</v>
      </c>
      <c r="L367" t="s">
        <v>196</v>
      </c>
    </row>
    <row r="368" spans="4:12" ht="15">
      <c r="D368">
        <f t="shared" si="5"/>
        <v>6102</v>
      </c>
      <c r="E368" t="s">
        <v>192</v>
      </c>
      <c r="F368">
        <v>103</v>
      </c>
      <c r="G368" t="s">
        <v>225</v>
      </c>
      <c r="H368" t="s">
        <v>917</v>
      </c>
      <c r="I368" t="s">
        <v>215</v>
      </c>
      <c r="J368">
        <v>6102</v>
      </c>
      <c r="K368" t="s">
        <v>234</v>
      </c>
      <c r="L368" t="s">
        <v>196</v>
      </c>
    </row>
    <row r="369" spans="4:12" ht="15">
      <c r="D369">
        <f t="shared" si="5"/>
        <v>6118</v>
      </c>
      <c r="E369" t="s">
        <v>192</v>
      </c>
      <c r="F369">
        <v>303</v>
      </c>
      <c r="G369" t="s">
        <v>201</v>
      </c>
      <c r="H369" t="s">
        <v>678</v>
      </c>
      <c r="I369" t="s">
        <v>212</v>
      </c>
      <c r="J369">
        <v>6118</v>
      </c>
      <c r="K369" t="s">
        <v>674</v>
      </c>
      <c r="L369" t="s">
        <v>196</v>
      </c>
    </row>
    <row r="370" spans="4:12" ht="15">
      <c r="D370">
        <f t="shared" si="5"/>
        <v>6143</v>
      </c>
      <c r="E370" t="s">
        <v>192</v>
      </c>
      <c r="F370">
        <v>101</v>
      </c>
      <c r="G370" t="s">
        <v>23</v>
      </c>
      <c r="H370" t="s">
        <v>217</v>
      </c>
      <c r="I370" t="s">
        <v>218</v>
      </c>
      <c r="J370">
        <v>6143</v>
      </c>
      <c r="K370" t="s">
        <v>195</v>
      </c>
      <c r="L370" t="s">
        <v>196</v>
      </c>
    </row>
    <row r="371" spans="4:12" ht="15">
      <c r="D371">
        <f t="shared" si="5"/>
        <v>6144</v>
      </c>
      <c r="E371" t="s">
        <v>192</v>
      </c>
      <c r="F371">
        <v>304</v>
      </c>
      <c r="G371" t="s">
        <v>23</v>
      </c>
      <c r="H371" t="s">
        <v>720</v>
      </c>
      <c r="I371" t="s">
        <v>203</v>
      </c>
      <c r="J371">
        <v>6144</v>
      </c>
      <c r="K371" t="s">
        <v>689</v>
      </c>
      <c r="L371" t="s">
        <v>196</v>
      </c>
    </row>
    <row r="372" spans="4:12" ht="15">
      <c r="D372">
        <f t="shared" si="5"/>
        <v>6150</v>
      </c>
      <c r="E372" t="s">
        <v>192</v>
      </c>
      <c r="F372">
        <v>108</v>
      </c>
      <c r="G372" t="s">
        <v>225</v>
      </c>
      <c r="H372" t="s">
        <v>945</v>
      </c>
      <c r="I372" t="s">
        <v>207</v>
      </c>
      <c r="J372">
        <v>6150</v>
      </c>
      <c r="K372" t="s">
        <v>298</v>
      </c>
      <c r="L372" t="s">
        <v>196</v>
      </c>
    </row>
    <row r="373" spans="4:12" ht="15">
      <c r="D373">
        <f t="shared" si="5"/>
        <v>6162</v>
      </c>
      <c r="E373" t="s">
        <v>192</v>
      </c>
      <c r="F373">
        <v>307</v>
      </c>
      <c r="G373" t="s">
        <v>225</v>
      </c>
      <c r="H373" t="s">
        <v>1017</v>
      </c>
      <c r="I373" t="s">
        <v>203</v>
      </c>
      <c r="J373">
        <v>6162</v>
      </c>
      <c r="K373" t="s">
        <v>765</v>
      </c>
      <c r="L373" t="s">
        <v>196</v>
      </c>
    </row>
    <row r="374" spans="4:12" ht="15">
      <c r="D374">
        <f t="shared" si="5"/>
        <v>6180</v>
      </c>
      <c r="E374" t="s">
        <v>192</v>
      </c>
      <c r="F374">
        <v>212</v>
      </c>
      <c r="G374" t="s">
        <v>23</v>
      </c>
      <c r="H374" t="s">
        <v>632</v>
      </c>
      <c r="I374" t="s">
        <v>207</v>
      </c>
      <c r="J374">
        <v>6180</v>
      </c>
      <c r="K374" t="s">
        <v>629</v>
      </c>
      <c r="L374" t="s">
        <v>196</v>
      </c>
    </row>
    <row r="375" spans="4:11" ht="15">
      <c r="D375">
        <f t="shared" si="5"/>
        <v>6181</v>
      </c>
      <c r="E375" t="s">
        <v>192</v>
      </c>
      <c r="F375">
        <v>212</v>
      </c>
      <c r="G375" t="s">
        <v>23</v>
      </c>
      <c r="H375" t="s">
        <v>640</v>
      </c>
      <c r="I375" t="s">
        <v>207</v>
      </c>
      <c r="J375">
        <v>6181</v>
      </c>
      <c r="K375" t="s">
        <v>629</v>
      </c>
    </row>
    <row r="376" spans="4:12" ht="15">
      <c r="D376">
        <f t="shared" si="5"/>
        <v>6186</v>
      </c>
      <c r="E376" t="s">
        <v>192</v>
      </c>
      <c r="F376">
        <v>101</v>
      </c>
      <c r="G376" t="s">
        <v>23</v>
      </c>
      <c r="H376" t="s">
        <v>208</v>
      </c>
      <c r="I376" t="s">
        <v>194</v>
      </c>
      <c r="J376">
        <v>6186</v>
      </c>
      <c r="K376" t="s">
        <v>195</v>
      </c>
      <c r="L376" t="s">
        <v>196</v>
      </c>
    </row>
    <row r="377" spans="4:12" ht="15">
      <c r="D377">
        <f t="shared" si="5"/>
        <v>6187</v>
      </c>
      <c r="E377" t="s">
        <v>192</v>
      </c>
      <c r="F377">
        <v>203</v>
      </c>
      <c r="G377" t="s">
        <v>23</v>
      </c>
      <c r="H377" t="s">
        <v>459</v>
      </c>
      <c r="I377" t="s">
        <v>212</v>
      </c>
      <c r="J377">
        <v>6187</v>
      </c>
      <c r="K377" t="s">
        <v>444</v>
      </c>
      <c r="L377" t="s">
        <v>196</v>
      </c>
    </row>
    <row r="378" spans="4:12" ht="15">
      <c r="D378">
        <f t="shared" si="5"/>
        <v>6189</v>
      </c>
      <c r="E378" t="s">
        <v>192</v>
      </c>
      <c r="F378">
        <v>203</v>
      </c>
      <c r="G378" t="s">
        <v>23</v>
      </c>
      <c r="H378" t="s">
        <v>448</v>
      </c>
      <c r="I378" t="s">
        <v>203</v>
      </c>
      <c r="J378">
        <v>6189</v>
      </c>
      <c r="K378" t="s">
        <v>444</v>
      </c>
      <c r="L378" t="s">
        <v>196</v>
      </c>
    </row>
    <row r="379" spans="4:12" ht="15">
      <c r="D379">
        <f t="shared" si="5"/>
        <v>6191</v>
      </c>
      <c r="E379" t="s">
        <v>192</v>
      </c>
      <c r="F379">
        <v>203</v>
      </c>
      <c r="G379" t="s">
        <v>23</v>
      </c>
      <c r="H379" t="s">
        <v>455</v>
      </c>
      <c r="I379" t="s">
        <v>212</v>
      </c>
      <c r="J379">
        <v>6191</v>
      </c>
      <c r="K379" t="s">
        <v>444</v>
      </c>
      <c r="L379" t="s">
        <v>196</v>
      </c>
    </row>
    <row r="380" spans="4:12" ht="15">
      <c r="D380">
        <f t="shared" si="5"/>
        <v>6194</v>
      </c>
      <c r="E380" t="s">
        <v>192</v>
      </c>
      <c r="F380">
        <v>111</v>
      </c>
      <c r="G380" t="s">
        <v>23</v>
      </c>
      <c r="H380" t="s">
        <v>370</v>
      </c>
      <c r="I380" t="s">
        <v>212</v>
      </c>
      <c r="J380">
        <v>6194</v>
      </c>
      <c r="K380" t="s">
        <v>357</v>
      </c>
      <c r="L380" t="s">
        <v>196</v>
      </c>
    </row>
    <row r="381" spans="4:12" ht="15">
      <c r="D381">
        <f t="shared" si="5"/>
        <v>6197</v>
      </c>
      <c r="E381" t="s">
        <v>192</v>
      </c>
      <c r="F381">
        <v>201</v>
      </c>
      <c r="G381" t="s">
        <v>201</v>
      </c>
      <c r="H381" t="s">
        <v>403</v>
      </c>
      <c r="I381" t="s">
        <v>207</v>
      </c>
      <c r="J381">
        <v>6197</v>
      </c>
      <c r="K381" t="s">
        <v>382</v>
      </c>
      <c r="L381" t="s">
        <v>22</v>
      </c>
    </row>
    <row r="382" spans="4:12" ht="15">
      <c r="D382">
        <f t="shared" si="5"/>
        <v>6200</v>
      </c>
      <c r="E382" t="s">
        <v>192</v>
      </c>
      <c r="F382">
        <v>304</v>
      </c>
      <c r="G382" t="s">
        <v>23</v>
      </c>
      <c r="H382" t="s">
        <v>713</v>
      </c>
      <c r="I382" t="s">
        <v>212</v>
      </c>
      <c r="J382">
        <v>6200</v>
      </c>
      <c r="K382" t="s">
        <v>689</v>
      </c>
      <c r="L382" t="s">
        <v>196</v>
      </c>
    </row>
    <row r="383" spans="4:12" ht="15">
      <c r="D383">
        <f t="shared" si="5"/>
        <v>6201</v>
      </c>
      <c r="E383" t="s">
        <v>192</v>
      </c>
      <c r="F383">
        <v>206</v>
      </c>
      <c r="G383" t="s">
        <v>23</v>
      </c>
      <c r="H383" t="s">
        <v>525</v>
      </c>
      <c r="I383" t="s">
        <v>212</v>
      </c>
      <c r="J383">
        <v>6201</v>
      </c>
      <c r="K383" t="s">
        <v>506</v>
      </c>
      <c r="L383" t="s">
        <v>196</v>
      </c>
    </row>
    <row r="384" spans="4:12" ht="15">
      <c r="D384">
        <f t="shared" si="5"/>
        <v>6203</v>
      </c>
      <c r="E384" t="s">
        <v>192</v>
      </c>
      <c r="F384">
        <v>307</v>
      </c>
      <c r="G384" t="s">
        <v>23</v>
      </c>
      <c r="H384" t="s">
        <v>786</v>
      </c>
      <c r="I384" t="s">
        <v>212</v>
      </c>
      <c r="J384">
        <v>6203</v>
      </c>
      <c r="K384" t="s">
        <v>765</v>
      </c>
      <c r="L384" t="s">
        <v>196</v>
      </c>
    </row>
    <row r="385" spans="4:12" ht="15">
      <c r="D385">
        <f t="shared" si="5"/>
        <v>6209</v>
      </c>
      <c r="E385" t="s">
        <v>192</v>
      </c>
      <c r="F385">
        <v>207</v>
      </c>
      <c r="G385" t="s">
        <v>201</v>
      </c>
      <c r="H385" t="s">
        <v>538</v>
      </c>
      <c r="I385" t="s">
        <v>212</v>
      </c>
      <c r="J385">
        <v>6209</v>
      </c>
      <c r="K385" t="s">
        <v>537</v>
      </c>
      <c r="L385" t="s">
        <v>196</v>
      </c>
    </row>
    <row r="386" spans="4:12" ht="15">
      <c r="D386">
        <f t="shared" si="5"/>
        <v>6210</v>
      </c>
      <c r="E386" t="s">
        <v>192</v>
      </c>
      <c r="F386">
        <v>101</v>
      </c>
      <c r="G386" t="s">
        <v>23</v>
      </c>
      <c r="H386" t="s">
        <v>193</v>
      </c>
      <c r="I386" t="s">
        <v>194</v>
      </c>
      <c r="J386">
        <v>6210</v>
      </c>
      <c r="K386" t="s">
        <v>195</v>
      </c>
      <c r="L386" t="s">
        <v>196</v>
      </c>
    </row>
    <row r="387" spans="4:12" ht="15">
      <c r="D387">
        <f aca="true" t="shared" si="6" ref="D387:D450">J387</f>
        <v>6212</v>
      </c>
      <c r="E387" t="s">
        <v>192</v>
      </c>
      <c r="F387">
        <v>112</v>
      </c>
      <c r="G387" t="s">
        <v>201</v>
      </c>
      <c r="H387" t="s">
        <v>379</v>
      </c>
      <c r="I387" t="s">
        <v>215</v>
      </c>
      <c r="J387">
        <v>6212</v>
      </c>
      <c r="K387" t="s">
        <v>374</v>
      </c>
      <c r="L387" t="s">
        <v>196</v>
      </c>
    </row>
    <row r="388" spans="4:12" ht="15">
      <c r="D388">
        <f t="shared" si="6"/>
        <v>6233</v>
      </c>
      <c r="E388" t="s">
        <v>192</v>
      </c>
      <c r="F388">
        <v>112</v>
      </c>
      <c r="G388" t="s">
        <v>201</v>
      </c>
      <c r="H388" t="s">
        <v>373</v>
      </c>
      <c r="I388" t="s">
        <v>215</v>
      </c>
      <c r="J388">
        <v>6233</v>
      </c>
      <c r="K388" t="s">
        <v>374</v>
      </c>
      <c r="L388" t="s">
        <v>196</v>
      </c>
    </row>
    <row r="389" spans="4:12" ht="15">
      <c r="D389">
        <f t="shared" si="6"/>
        <v>6236</v>
      </c>
      <c r="E389" t="s">
        <v>192</v>
      </c>
      <c r="F389">
        <v>311</v>
      </c>
      <c r="G389" t="s">
        <v>201</v>
      </c>
      <c r="H389" t="s">
        <v>864</v>
      </c>
      <c r="I389" t="s">
        <v>241</v>
      </c>
      <c r="J389">
        <v>6236</v>
      </c>
      <c r="K389" t="s">
        <v>865</v>
      </c>
      <c r="L389" t="s">
        <v>196</v>
      </c>
    </row>
    <row r="390" spans="4:12" ht="15">
      <c r="D390">
        <f t="shared" si="6"/>
        <v>6255</v>
      </c>
      <c r="E390" t="s">
        <v>192</v>
      </c>
      <c r="F390">
        <v>203</v>
      </c>
      <c r="G390" t="s">
        <v>23</v>
      </c>
      <c r="H390" t="s">
        <v>469</v>
      </c>
      <c r="I390" t="s">
        <v>212</v>
      </c>
      <c r="J390">
        <v>6255</v>
      </c>
      <c r="K390" t="s">
        <v>444</v>
      </c>
      <c r="L390" t="s">
        <v>196</v>
      </c>
    </row>
    <row r="391" spans="4:12" ht="15">
      <c r="D391">
        <f t="shared" si="6"/>
        <v>6272</v>
      </c>
      <c r="E391" t="s">
        <v>192</v>
      </c>
      <c r="F391">
        <v>306</v>
      </c>
      <c r="G391" t="s">
        <v>23</v>
      </c>
      <c r="H391" t="s">
        <v>757</v>
      </c>
      <c r="I391" t="s">
        <v>212</v>
      </c>
      <c r="J391">
        <v>6272</v>
      </c>
      <c r="K391" t="s">
        <v>748</v>
      </c>
      <c r="L391" t="s">
        <v>196</v>
      </c>
    </row>
    <row r="392" spans="4:12" ht="15">
      <c r="D392">
        <f t="shared" si="6"/>
        <v>6325</v>
      </c>
      <c r="E392" t="s">
        <v>219</v>
      </c>
      <c r="F392">
        <v>301</v>
      </c>
      <c r="G392" t="s">
        <v>201</v>
      </c>
      <c r="H392" t="s">
        <v>647</v>
      </c>
      <c r="I392" t="s">
        <v>203</v>
      </c>
      <c r="J392">
        <v>6325</v>
      </c>
      <c r="K392" t="s">
        <v>644</v>
      </c>
      <c r="L392" t="s">
        <v>23</v>
      </c>
    </row>
    <row r="393" spans="4:12" ht="15">
      <c r="D393">
        <f t="shared" si="6"/>
        <v>6334</v>
      </c>
      <c r="E393" t="s">
        <v>192</v>
      </c>
      <c r="F393">
        <v>201</v>
      </c>
      <c r="G393" t="s">
        <v>225</v>
      </c>
      <c r="H393" t="s">
        <v>962</v>
      </c>
      <c r="I393" t="s">
        <v>207</v>
      </c>
      <c r="J393">
        <v>6334</v>
      </c>
      <c r="K393" t="s">
        <v>382</v>
      </c>
      <c r="L393" t="s">
        <v>383</v>
      </c>
    </row>
    <row r="394" spans="4:12" ht="15">
      <c r="D394">
        <f t="shared" si="6"/>
        <v>6334</v>
      </c>
      <c r="E394" t="s">
        <v>192</v>
      </c>
      <c r="F394">
        <v>301</v>
      </c>
      <c r="G394" t="s">
        <v>225</v>
      </c>
      <c r="H394" t="s">
        <v>962</v>
      </c>
      <c r="I394" t="s">
        <v>207</v>
      </c>
      <c r="J394">
        <v>6334</v>
      </c>
      <c r="K394" t="s">
        <v>382</v>
      </c>
      <c r="L394" t="s">
        <v>383</v>
      </c>
    </row>
    <row r="395" spans="4:12" ht="15">
      <c r="D395">
        <f t="shared" si="6"/>
        <v>6335</v>
      </c>
      <c r="E395" t="s">
        <v>219</v>
      </c>
      <c r="F395">
        <v>108</v>
      </c>
      <c r="G395" t="s">
        <v>225</v>
      </c>
      <c r="H395" t="s">
        <v>942</v>
      </c>
      <c r="I395" t="s">
        <v>203</v>
      </c>
      <c r="J395">
        <v>6335</v>
      </c>
      <c r="K395" t="s">
        <v>298</v>
      </c>
      <c r="L395" t="s">
        <v>196</v>
      </c>
    </row>
    <row r="396" spans="4:12" ht="15">
      <c r="D396">
        <f t="shared" si="6"/>
        <v>6340</v>
      </c>
      <c r="E396" t="s">
        <v>192</v>
      </c>
      <c r="F396">
        <v>108</v>
      </c>
      <c r="G396" t="s">
        <v>225</v>
      </c>
      <c r="H396" t="s">
        <v>941</v>
      </c>
      <c r="I396" t="s">
        <v>215</v>
      </c>
      <c r="J396">
        <v>6340</v>
      </c>
      <c r="K396" t="s">
        <v>298</v>
      </c>
      <c r="L396" t="s">
        <v>196</v>
      </c>
    </row>
    <row r="397" spans="4:12" ht="15">
      <c r="D397">
        <f t="shared" si="6"/>
        <v>6362</v>
      </c>
      <c r="E397" t="s">
        <v>192</v>
      </c>
      <c r="F397">
        <v>304</v>
      </c>
      <c r="G397" t="s">
        <v>201</v>
      </c>
      <c r="H397" t="s">
        <v>719</v>
      </c>
      <c r="I397" t="s">
        <v>215</v>
      </c>
      <c r="J397">
        <v>6362</v>
      </c>
      <c r="K397" t="s">
        <v>689</v>
      </c>
      <c r="L397" t="s">
        <v>196</v>
      </c>
    </row>
    <row r="398" spans="4:12" ht="15">
      <c r="D398">
        <f t="shared" si="6"/>
        <v>6368</v>
      </c>
      <c r="E398" t="s">
        <v>192</v>
      </c>
      <c r="F398">
        <v>311</v>
      </c>
      <c r="G398" t="s">
        <v>201</v>
      </c>
      <c r="H398" t="s">
        <v>870</v>
      </c>
      <c r="I398" t="s">
        <v>207</v>
      </c>
      <c r="J398">
        <v>6368</v>
      </c>
      <c r="K398" t="s">
        <v>865</v>
      </c>
      <c r="L398" t="s">
        <v>196</v>
      </c>
    </row>
    <row r="399" spans="4:12" ht="15">
      <c r="D399">
        <f t="shared" si="6"/>
        <v>6379</v>
      </c>
      <c r="E399" t="s">
        <v>192</v>
      </c>
      <c r="F399">
        <v>209</v>
      </c>
      <c r="G399" t="s">
        <v>23</v>
      </c>
      <c r="H399" t="s">
        <v>572</v>
      </c>
      <c r="I399" t="s">
        <v>212</v>
      </c>
      <c r="J399">
        <v>6379</v>
      </c>
      <c r="K399" t="s">
        <v>566</v>
      </c>
      <c r="L399" t="s">
        <v>196</v>
      </c>
    </row>
    <row r="400" spans="4:12" ht="15">
      <c r="D400">
        <f t="shared" si="6"/>
        <v>6383</v>
      </c>
      <c r="E400" t="s">
        <v>192</v>
      </c>
      <c r="F400">
        <v>312</v>
      </c>
      <c r="G400" t="s">
        <v>23</v>
      </c>
      <c r="H400" t="s">
        <v>877</v>
      </c>
      <c r="I400" t="s">
        <v>199</v>
      </c>
      <c r="J400">
        <v>6383</v>
      </c>
      <c r="K400" t="s">
        <v>872</v>
      </c>
      <c r="L400" t="s">
        <v>196</v>
      </c>
    </row>
    <row r="401" spans="4:11" ht="15">
      <c r="D401">
        <f t="shared" si="6"/>
        <v>6416</v>
      </c>
      <c r="E401" t="s">
        <v>192</v>
      </c>
      <c r="F401">
        <v>302</v>
      </c>
      <c r="G401" t="s">
        <v>23</v>
      </c>
      <c r="H401" t="s">
        <v>667</v>
      </c>
      <c r="I401" t="s">
        <v>215</v>
      </c>
      <c r="J401">
        <v>6416</v>
      </c>
      <c r="K401" t="s">
        <v>651</v>
      </c>
    </row>
    <row r="402" spans="4:12" ht="15">
      <c r="D402">
        <f t="shared" si="6"/>
        <v>6418</v>
      </c>
      <c r="E402" t="s">
        <v>192</v>
      </c>
      <c r="F402">
        <v>101</v>
      </c>
      <c r="G402" t="s">
        <v>225</v>
      </c>
      <c r="H402" t="s">
        <v>909</v>
      </c>
      <c r="I402" t="s">
        <v>215</v>
      </c>
      <c r="J402">
        <v>6418</v>
      </c>
      <c r="K402" t="s">
        <v>195</v>
      </c>
      <c r="L402" t="s">
        <v>196</v>
      </c>
    </row>
    <row r="403" spans="4:12" ht="15">
      <c r="D403">
        <f t="shared" si="6"/>
        <v>6421</v>
      </c>
      <c r="E403" t="s">
        <v>192</v>
      </c>
      <c r="F403">
        <v>205</v>
      </c>
      <c r="G403" t="s">
        <v>201</v>
      </c>
      <c r="H403" t="s">
        <v>504</v>
      </c>
      <c r="I403" t="s">
        <v>212</v>
      </c>
      <c r="J403">
        <v>6421</v>
      </c>
      <c r="K403" t="s">
        <v>494</v>
      </c>
      <c r="L403" t="s">
        <v>196</v>
      </c>
    </row>
    <row r="404" spans="4:12" ht="15">
      <c r="D404">
        <f t="shared" si="6"/>
        <v>6464</v>
      </c>
      <c r="E404" t="s">
        <v>192</v>
      </c>
      <c r="F404">
        <v>202</v>
      </c>
      <c r="G404" t="s">
        <v>201</v>
      </c>
      <c r="H404" t="s">
        <v>424</v>
      </c>
      <c r="I404" t="s">
        <v>207</v>
      </c>
      <c r="J404">
        <v>6464</v>
      </c>
      <c r="K404" t="s">
        <v>411</v>
      </c>
      <c r="L404" t="s">
        <v>196</v>
      </c>
    </row>
    <row r="405" spans="4:12" ht="15">
      <c r="D405">
        <f t="shared" si="6"/>
        <v>6465</v>
      </c>
      <c r="E405" t="s">
        <v>192</v>
      </c>
      <c r="F405">
        <v>202</v>
      </c>
      <c r="G405" t="s">
        <v>23</v>
      </c>
      <c r="H405" t="s">
        <v>423</v>
      </c>
      <c r="I405" t="s">
        <v>215</v>
      </c>
      <c r="J405">
        <v>6465</v>
      </c>
      <c r="K405" t="s">
        <v>411</v>
      </c>
      <c r="L405" t="s">
        <v>196</v>
      </c>
    </row>
    <row r="406" spans="4:12" ht="15">
      <c r="D406">
        <f t="shared" si="6"/>
        <v>6466</v>
      </c>
      <c r="E406" t="s">
        <v>192</v>
      </c>
      <c r="F406">
        <v>202</v>
      </c>
      <c r="G406" t="s">
        <v>201</v>
      </c>
      <c r="H406" t="s">
        <v>426</v>
      </c>
      <c r="I406" t="s">
        <v>215</v>
      </c>
      <c r="J406">
        <v>6466</v>
      </c>
      <c r="K406" t="s">
        <v>411</v>
      </c>
      <c r="L406" t="s">
        <v>196</v>
      </c>
    </row>
    <row r="407" spans="4:12" ht="15">
      <c r="D407">
        <f t="shared" si="6"/>
        <v>6499</v>
      </c>
      <c r="E407" t="s">
        <v>192</v>
      </c>
      <c r="F407">
        <v>308</v>
      </c>
      <c r="G407" t="s">
        <v>23</v>
      </c>
      <c r="H407" t="s">
        <v>812</v>
      </c>
      <c r="I407" t="s">
        <v>241</v>
      </c>
      <c r="J407">
        <v>6499</v>
      </c>
      <c r="K407" t="s">
        <v>793</v>
      </c>
      <c r="L407" t="s">
        <v>196</v>
      </c>
    </row>
    <row r="408" spans="4:12" ht="15">
      <c r="D408">
        <f t="shared" si="6"/>
        <v>6515</v>
      </c>
      <c r="E408" t="s">
        <v>192</v>
      </c>
      <c r="F408">
        <v>211</v>
      </c>
      <c r="G408" t="s">
        <v>225</v>
      </c>
      <c r="H408" t="s">
        <v>1000</v>
      </c>
      <c r="I408" t="s">
        <v>215</v>
      </c>
      <c r="J408">
        <v>6515</v>
      </c>
      <c r="K408" t="s">
        <v>592</v>
      </c>
      <c r="L408" t="s">
        <v>196</v>
      </c>
    </row>
    <row r="409" spans="4:12" ht="15">
      <c r="D409">
        <f t="shared" si="6"/>
        <v>6516</v>
      </c>
      <c r="E409" t="s">
        <v>192</v>
      </c>
      <c r="F409">
        <v>308</v>
      </c>
      <c r="G409" t="s">
        <v>23</v>
      </c>
      <c r="H409" t="s">
        <v>817</v>
      </c>
      <c r="I409" t="s">
        <v>215</v>
      </c>
      <c r="J409">
        <v>6516</v>
      </c>
      <c r="K409" t="s">
        <v>793</v>
      </c>
      <c r="L409" t="s">
        <v>196</v>
      </c>
    </row>
    <row r="410" spans="4:12" ht="15">
      <c r="D410">
        <f t="shared" si="6"/>
        <v>6544</v>
      </c>
      <c r="E410" t="s">
        <v>192</v>
      </c>
      <c r="F410">
        <v>103</v>
      </c>
      <c r="G410" t="s">
        <v>225</v>
      </c>
      <c r="H410" t="s">
        <v>920</v>
      </c>
      <c r="I410" t="s">
        <v>241</v>
      </c>
      <c r="J410">
        <v>6544</v>
      </c>
      <c r="K410" t="s">
        <v>234</v>
      </c>
      <c r="L410" t="s">
        <v>196</v>
      </c>
    </row>
    <row r="411" spans="4:12" ht="15">
      <c r="D411">
        <f t="shared" si="6"/>
        <v>6547</v>
      </c>
      <c r="E411" t="s">
        <v>192</v>
      </c>
      <c r="F411">
        <v>201</v>
      </c>
      <c r="G411" t="s">
        <v>23</v>
      </c>
      <c r="H411" t="s">
        <v>404</v>
      </c>
      <c r="I411" t="s">
        <v>218</v>
      </c>
      <c r="J411">
        <v>6547</v>
      </c>
      <c r="K411" t="s">
        <v>382</v>
      </c>
      <c r="L411" t="s">
        <v>383</v>
      </c>
    </row>
    <row r="412" spans="4:12" ht="15">
      <c r="D412">
        <f t="shared" si="6"/>
        <v>6547</v>
      </c>
      <c r="E412" t="s">
        <v>192</v>
      </c>
      <c r="F412">
        <v>301</v>
      </c>
      <c r="G412" t="s">
        <v>23</v>
      </c>
      <c r="H412" t="s">
        <v>404</v>
      </c>
      <c r="I412" t="s">
        <v>218</v>
      </c>
      <c r="J412">
        <v>6547</v>
      </c>
      <c r="K412" t="s">
        <v>644</v>
      </c>
      <c r="L412" t="s">
        <v>383</v>
      </c>
    </row>
    <row r="413" spans="4:12" ht="15">
      <c r="D413">
        <f t="shared" si="6"/>
        <v>6549</v>
      </c>
      <c r="E413" t="s">
        <v>192</v>
      </c>
      <c r="F413">
        <v>201</v>
      </c>
      <c r="G413" t="s">
        <v>23</v>
      </c>
      <c r="H413" t="s">
        <v>381</v>
      </c>
      <c r="I413" t="s">
        <v>218</v>
      </c>
      <c r="J413">
        <v>6549</v>
      </c>
      <c r="K413" t="s">
        <v>382</v>
      </c>
      <c r="L413" t="s">
        <v>383</v>
      </c>
    </row>
    <row r="414" spans="4:12" ht="15">
      <c r="D414">
        <f t="shared" si="6"/>
        <v>6549</v>
      </c>
      <c r="E414" t="s">
        <v>192</v>
      </c>
      <c r="F414">
        <v>301</v>
      </c>
      <c r="G414" t="s">
        <v>23</v>
      </c>
      <c r="H414" t="s">
        <v>381</v>
      </c>
      <c r="I414" t="s">
        <v>218</v>
      </c>
      <c r="J414">
        <v>6549</v>
      </c>
      <c r="K414" t="s">
        <v>644</v>
      </c>
      <c r="L414" t="s">
        <v>383</v>
      </c>
    </row>
    <row r="415" spans="4:12" ht="15">
      <c r="D415">
        <f t="shared" si="6"/>
        <v>6564</v>
      </c>
      <c r="E415" t="s">
        <v>192</v>
      </c>
      <c r="F415">
        <v>208</v>
      </c>
      <c r="G415" t="s">
        <v>23</v>
      </c>
      <c r="H415" t="s">
        <v>553</v>
      </c>
      <c r="I415" t="s">
        <v>215</v>
      </c>
      <c r="J415">
        <v>6564</v>
      </c>
      <c r="K415" t="s">
        <v>549</v>
      </c>
      <c r="L415" t="s">
        <v>196</v>
      </c>
    </row>
    <row r="416" spans="4:12" ht="15">
      <c r="D416">
        <f t="shared" si="6"/>
        <v>6582</v>
      </c>
      <c r="E416" t="s">
        <v>192</v>
      </c>
      <c r="F416">
        <v>211</v>
      </c>
      <c r="G416" t="s">
        <v>201</v>
      </c>
      <c r="H416" t="s">
        <v>622</v>
      </c>
      <c r="I416" t="s">
        <v>215</v>
      </c>
      <c r="J416">
        <v>6582</v>
      </c>
      <c r="K416" t="s">
        <v>592</v>
      </c>
      <c r="L416" t="s">
        <v>196</v>
      </c>
    </row>
    <row r="417" spans="4:12" ht="15">
      <c r="D417">
        <f t="shared" si="6"/>
        <v>6587</v>
      </c>
      <c r="E417" t="s">
        <v>192</v>
      </c>
      <c r="F417">
        <v>211</v>
      </c>
      <c r="G417" t="s">
        <v>201</v>
      </c>
      <c r="H417" t="s">
        <v>606</v>
      </c>
      <c r="I417" t="s">
        <v>212</v>
      </c>
      <c r="J417">
        <v>6587</v>
      </c>
      <c r="K417" t="s">
        <v>592</v>
      </c>
      <c r="L417" t="s">
        <v>196</v>
      </c>
    </row>
    <row r="418" spans="4:12" ht="15">
      <c r="D418">
        <f t="shared" si="6"/>
        <v>6596</v>
      </c>
      <c r="E418" t="s">
        <v>192</v>
      </c>
      <c r="F418">
        <v>105</v>
      </c>
      <c r="G418" t="s">
        <v>225</v>
      </c>
      <c r="H418" t="s">
        <v>933</v>
      </c>
      <c r="I418" t="s">
        <v>207</v>
      </c>
      <c r="J418">
        <v>6596</v>
      </c>
      <c r="K418" t="s">
        <v>259</v>
      </c>
      <c r="L418" t="s">
        <v>196</v>
      </c>
    </row>
    <row r="419" spans="4:12" ht="15">
      <c r="D419">
        <f t="shared" si="6"/>
        <v>6601</v>
      </c>
      <c r="E419" t="s">
        <v>192</v>
      </c>
      <c r="F419">
        <v>106</v>
      </c>
      <c r="G419" t="s">
        <v>201</v>
      </c>
      <c r="H419" t="s">
        <v>281</v>
      </c>
      <c r="I419" t="s">
        <v>212</v>
      </c>
      <c r="J419">
        <v>6601</v>
      </c>
      <c r="K419" t="s">
        <v>278</v>
      </c>
      <c r="L419" t="s">
        <v>196</v>
      </c>
    </row>
    <row r="420" spans="4:12" ht="15">
      <c r="D420">
        <f t="shared" si="6"/>
        <v>6623</v>
      </c>
      <c r="E420" t="s">
        <v>192</v>
      </c>
      <c r="F420">
        <v>211</v>
      </c>
      <c r="G420" t="s">
        <v>23</v>
      </c>
      <c r="H420" t="s">
        <v>596</v>
      </c>
      <c r="I420" t="s">
        <v>215</v>
      </c>
      <c r="J420">
        <v>6623</v>
      </c>
      <c r="K420" t="s">
        <v>592</v>
      </c>
      <c r="L420" t="s">
        <v>196</v>
      </c>
    </row>
    <row r="421" spans="4:12" ht="15">
      <c r="D421">
        <f t="shared" si="6"/>
        <v>6624</v>
      </c>
      <c r="E421" t="s">
        <v>192</v>
      </c>
      <c r="F421">
        <v>211</v>
      </c>
      <c r="G421" t="s">
        <v>23</v>
      </c>
      <c r="H421" t="s">
        <v>598</v>
      </c>
      <c r="I421" t="s">
        <v>199</v>
      </c>
      <c r="J421">
        <v>6624</v>
      </c>
      <c r="K421" t="s">
        <v>592</v>
      </c>
      <c r="L421" t="s">
        <v>196</v>
      </c>
    </row>
    <row r="422" spans="4:12" ht="15">
      <c r="D422">
        <f t="shared" si="6"/>
        <v>6637</v>
      </c>
      <c r="E422" t="s">
        <v>192</v>
      </c>
      <c r="F422">
        <v>201</v>
      </c>
      <c r="G422" t="s">
        <v>23</v>
      </c>
      <c r="H422" t="s">
        <v>395</v>
      </c>
      <c r="I422" t="s">
        <v>207</v>
      </c>
      <c r="J422">
        <v>6637</v>
      </c>
      <c r="K422" t="s">
        <v>382</v>
      </c>
      <c r="L422" t="s">
        <v>383</v>
      </c>
    </row>
    <row r="423" spans="4:12" ht="15">
      <c r="D423">
        <f t="shared" si="6"/>
        <v>6637</v>
      </c>
      <c r="E423" t="s">
        <v>192</v>
      </c>
      <c r="F423">
        <v>301</v>
      </c>
      <c r="G423" t="s">
        <v>23</v>
      </c>
      <c r="H423" t="s">
        <v>395</v>
      </c>
      <c r="I423" t="s">
        <v>207</v>
      </c>
      <c r="J423">
        <v>6637</v>
      </c>
      <c r="K423" t="s">
        <v>644</v>
      </c>
      <c r="L423" t="s">
        <v>383</v>
      </c>
    </row>
    <row r="424" spans="4:12" ht="15">
      <c r="D424">
        <f t="shared" si="6"/>
        <v>6639</v>
      </c>
      <c r="E424" t="s">
        <v>192</v>
      </c>
      <c r="F424">
        <v>207</v>
      </c>
      <c r="G424" t="s">
        <v>201</v>
      </c>
      <c r="H424" t="s">
        <v>539</v>
      </c>
      <c r="I424" t="s">
        <v>212</v>
      </c>
      <c r="J424">
        <v>6639</v>
      </c>
      <c r="K424" t="s">
        <v>537</v>
      </c>
      <c r="L424" t="s">
        <v>196</v>
      </c>
    </row>
    <row r="425" spans="4:12" ht="15">
      <c r="D425">
        <f t="shared" si="6"/>
        <v>6661</v>
      </c>
      <c r="E425" t="s">
        <v>192</v>
      </c>
      <c r="F425">
        <v>108</v>
      </c>
      <c r="G425" t="s">
        <v>23</v>
      </c>
      <c r="H425" t="s">
        <v>308</v>
      </c>
      <c r="I425" t="s">
        <v>199</v>
      </c>
      <c r="J425">
        <v>6661</v>
      </c>
      <c r="K425" t="s">
        <v>298</v>
      </c>
      <c r="L425" t="s">
        <v>196</v>
      </c>
    </row>
    <row r="426" spans="4:12" ht="15">
      <c r="D426">
        <f t="shared" si="6"/>
        <v>6711</v>
      </c>
      <c r="E426" t="s">
        <v>192</v>
      </c>
      <c r="F426">
        <v>105</v>
      </c>
      <c r="G426" t="s">
        <v>225</v>
      </c>
      <c r="H426" t="s">
        <v>932</v>
      </c>
      <c r="I426" t="s">
        <v>218</v>
      </c>
      <c r="J426">
        <v>6711</v>
      </c>
      <c r="K426" t="s">
        <v>259</v>
      </c>
      <c r="L426" t="s">
        <v>196</v>
      </c>
    </row>
    <row r="427" spans="4:12" ht="15">
      <c r="D427">
        <f t="shared" si="6"/>
        <v>6713</v>
      </c>
      <c r="E427" t="s">
        <v>192</v>
      </c>
      <c r="F427">
        <v>105</v>
      </c>
      <c r="G427" t="s">
        <v>201</v>
      </c>
      <c r="H427" t="s">
        <v>269</v>
      </c>
      <c r="I427" t="s">
        <v>215</v>
      </c>
      <c r="J427">
        <v>6713</v>
      </c>
      <c r="K427" t="s">
        <v>259</v>
      </c>
      <c r="L427" t="s">
        <v>196</v>
      </c>
    </row>
    <row r="428" spans="4:12" ht="15">
      <c r="D428">
        <f t="shared" si="6"/>
        <v>6732</v>
      </c>
      <c r="E428" t="s">
        <v>192</v>
      </c>
      <c r="F428">
        <v>108</v>
      </c>
      <c r="G428" t="s">
        <v>225</v>
      </c>
      <c r="H428" t="s">
        <v>638</v>
      </c>
      <c r="I428" t="s">
        <v>218</v>
      </c>
      <c r="J428">
        <v>6732</v>
      </c>
      <c r="K428" t="s">
        <v>298</v>
      </c>
      <c r="L428" t="s">
        <v>196</v>
      </c>
    </row>
    <row r="429" spans="4:12" ht="15">
      <c r="D429">
        <f t="shared" si="6"/>
        <v>6742</v>
      </c>
      <c r="E429" t="s">
        <v>192</v>
      </c>
      <c r="F429">
        <v>202</v>
      </c>
      <c r="G429" t="s">
        <v>225</v>
      </c>
      <c r="H429" t="s">
        <v>966</v>
      </c>
      <c r="I429" t="s">
        <v>215</v>
      </c>
      <c r="J429">
        <v>6742</v>
      </c>
      <c r="K429" t="s">
        <v>411</v>
      </c>
      <c r="L429" t="s">
        <v>196</v>
      </c>
    </row>
    <row r="430" spans="4:12" ht="15">
      <c r="D430">
        <f t="shared" si="6"/>
        <v>6764</v>
      </c>
      <c r="E430" t="s">
        <v>192</v>
      </c>
      <c r="F430">
        <v>108</v>
      </c>
      <c r="G430" t="s">
        <v>23</v>
      </c>
      <c r="H430" t="s">
        <v>305</v>
      </c>
      <c r="I430" t="s">
        <v>199</v>
      </c>
      <c r="J430">
        <v>6764</v>
      </c>
      <c r="K430" t="s">
        <v>298</v>
      </c>
      <c r="L430" t="s">
        <v>196</v>
      </c>
    </row>
    <row r="431" spans="4:12" ht="15">
      <c r="D431">
        <f t="shared" si="6"/>
        <v>6767</v>
      </c>
      <c r="E431" t="s">
        <v>192</v>
      </c>
      <c r="F431">
        <v>102</v>
      </c>
      <c r="G431" t="s">
        <v>23</v>
      </c>
      <c r="H431" t="s">
        <v>228</v>
      </c>
      <c r="I431" t="s">
        <v>199</v>
      </c>
      <c r="J431">
        <v>6767</v>
      </c>
      <c r="K431" t="s">
        <v>223</v>
      </c>
      <c r="L431" t="s">
        <v>196</v>
      </c>
    </row>
    <row r="432" spans="4:12" ht="15">
      <c r="D432">
        <f t="shared" si="6"/>
        <v>6775</v>
      </c>
      <c r="E432" t="s">
        <v>192</v>
      </c>
      <c r="F432">
        <v>102</v>
      </c>
      <c r="G432" t="s">
        <v>201</v>
      </c>
      <c r="H432" t="s">
        <v>229</v>
      </c>
      <c r="I432" t="s">
        <v>218</v>
      </c>
      <c r="J432">
        <v>6775</v>
      </c>
      <c r="K432" t="s">
        <v>223</v>
      </c>
      <c r="L432" t="s">
        <v>196</v>
      </c>
    </row>
    <row r="433" spans="4:12" ht="15">
      <c r="D433">
        <f t="shared" si="6"/>
        <v>6780</v>
      </c>
      <c r="E433" t="s">
        <v>192</v>
      </c>
      <c r="F433">
        <v>309</v>
      </c>
      <c r="G433" t="s">
        <v>201</v>
      </c>
      <c r="H433" t="s">
        <v>838</v>
      </c>
      <c r="I433" t="s">
        <v>203</v>
      </c>
      <c r="J433">
        <v>6780</v>
      </c>
      <c r="K433" t="s">
        <v>826</v>
      </c>
      <c r="L433" t="s">
        <v>196</v>
      </c>
    </row>
    <row r="434" spans="4:12" ht="15">
      <c r="D434">
        <f t="shared" si="6"/>
        <v>6794</v>
      </c>
      <c r="E434" t="s">
        <v>192</v>
      </c>
      <c r="F434">
        <v>209</v>
      </c>
      <c r="G434" t="s">
        <v>23</v>
      </c>
      <c r="H434" t="s">
        <v>567</v>
      </c>
      <c r="I434" t="s">
        <v>203</v>
      </c>
      <c r="J434">
        <v>6794</v>
      </c>
      <c r="K434" t="s">
        <v>566</v>
      </c>
      <c r="L434" t="s">
        <v>196</v>
      </c>
    </row>
    <row r="435" spans="4:12" ht="15">
      <c r="D435">
        <f t="shared" si="6"/>
        <v>6811</v>
      </c>
      <c r="E435" t="s">
        <v>192</v>
      </c>
      <c r="F435">
        <v>208</v>
      </c>
      <c r="G435" t="s">
        <v>23</v>
      </c>
      <c r="H435" t="s">
        <v>561</v>
      </c>
      <c r="I435" t="s">
        <v>215</v>
      </c>
      <c r="J435">
        <v>6811</v>
      </c>
      <c r="K435" t="s">
        <v>549</v>
      </c>
      <c r="L435" t="s">
        <v>196</v>
      </c>
    </row>
    <row r="436" spans="4:12" ht="15">
      <c r="D436">
        <f t="shared" si="6"/>
        <v>6826</v>
      </c>
      <c r="E436" t="s">
        <v>192</v>
      </c>
      <c r="F436">
        <v>312</v>
      </c>
      <c r="G436" t="s">
        <v>23</v>
      </c>
      <c r="H436" t="s">
        <v>886</v>
      </c>
      <c r="I436" t="s">
        <v>215</v>
      </c>
      <c r="J436">
        <v>6826</v>
      </c>
      <c r="K436" t="s">
        <v>872</v>
      </c>
      <c r="L436" t="s">
        <v>196</v>
      </c>
    </row>
    <row r="437" spans="4:12" ht="15">
      <c r="D437">
        <f t="shared" si="6"/>
        <v>6872</v>
      </c>
      <c r="E437" t="s">
        <v>192</v>
      </c>
      <c r="F437">
        <v>304</v>
      </c>
      <c r="G437" t="s">
        <v>23</v>
      </c>
      <c r="H437" t="s">
        <v>729</v>
      </c>
      <c r="I437" t="s">
        <v>212</v>
      </c>
      <c r="J437">
        <v>6872</v>
      </c>
      <c r="K437" t="s">
        <v>689</v>
      </c>
      <c r="L437" t="s">
        <v>196</v>
      </c>
    </row>
    <row r="438" spans="4:12" ht="15">
      <c r="D438">
        <f t="shared" si="6"/>
        <v>6879</v>
      </c>
      <c r="E438" t="s">
        <v>192</v>
      </c>
      <c r="F438">
        <v>202</v>
      </c>
      <c r="G438" t="s">
        <v>201</v>
      </c>
      <c r="H438" t="s">
        <v>419</v>
      </c>
      <c r="I438" t="s">
        <v>212</v>
      </c>
      <c r="J438">
        <v>6879</v>
      </c>
      <c r="K438" t="s">
        <v>411</v>
      </c>
      <c r="L438" t="s">
        <v>196</v>
      </c>
    </row>
    <row r="439" spans="4:12" ht="15">
      <c r="D439">
        <f t="shared" si="6"/>
        <v>6909</v>
      </c>
      <c r="E439" t="s">
        <v>192</v>
      </c>
      <c r="F439">
        <v>311</v>
      </c>
      <c r="G439" t="s">
        <v>201</v>
      </c>
      <c r="H439" t="s">
        <v>866</v>
      </c>
      <c r="I439" t="s">
        <v>212</v>
      </c>
      <c r="J439">
        <v>6909</v>
      </c>
      <c r="K439" t="s">
        <v>865</v>
      </c>
      <c r="L439" t="s">
        <v>196</v>
      </c>
    </row>
    <row r="440" spans="4:12" ht="15">
      <c r="D440">
        <f t="shared" si="6"/>
        <v>6923</v>
      </c>
      <c r="E440" t="s">
        <v>192</v>
      </c>
      <c r="F440">
        <v>203</v>
      </c>
      <c r="G440" t="s">
        <v>201</v>
      </c>
      <c r="H440" t="s">
        <v>453</v>
      </c>
      <c r="I440" t="s">
        <v>212</v>
      </c>
      <c r="J440">
        <v>6923</v>
      </c>
      <c r="K440" t="s">
        <v>444</v>
      </c>
      <c r="L440" t="s">
        <v>196</v>
      </c>
    </row>
    <row r="441" spans="4:12" ht="15">
      <c r="D441">
        <f t="shared" si="6"/>
        <v>6952</v>
      </c>
      <c r="E441" t="s">
        <v>192</v>
      </c>
      <c r="F441">
        <v>208</v>
      </c>
      <c r="G441" t="s">
        <v>201</v>
      </c>
      <c r="H441" t="s">
        <v>550</v>
      </c>
      <c r="I441" t="s">
        <v>215</v>
      </c>
      <c r="J441">
        <v>6952</v>
      </c>
      <c r="K441" t="s">
        <v>549</v>
      </c>
      <c r="L441" t="s">
        <v>196</v>
      </c>
    </row>
    <row r="442" spans="4:12" ht="15">
      <c r="D442">
        <f t="shared" si="6"/>
        <v>7026</v>
      </c>
      <c r="E442" t="s">
        <v>192</v>
      </c>
      <c r="F442">
        <v>310</v>
      </c>
      <c r="G442" t="s">
        <v>201</v>
      </c>
      <c r="H442" t="s">
        <v>852</v>
      </c>
      <c r="I442" t="s">
        <v>212</v>
      </c>
      <c r="J442">
        <v>7026</v>
      </c>
      <c r="K442" t="s">
        <v>848</v>
      </c>
      <c r="L442" t="s">
        <v>196</v>
      </c>
    </row>
    <row r="443" spans="4:12" ht="15">
      <c r="D443">
        <f t="shared" si="6"/>
        <v>7060</v>
      </c>
      <c r="E443" t="s">
        <v>192</v>
      </c>
      <c r="F443">
        <v>101</v>
      </c>
      <c r="G443" t="s">
        <v>201</v>
      </c>
      <c r="H443" t="s">
        <v>206</v>
      </c>
      <c r="I443" t="s">
        <v>207</v>
      </c>
      <c r="J443">
        <v>7060</v>
      </c>
      <c r="K443" t="s">
        <v>195</v>
      </c>
      <c r="L443" t="s">
        <v>196</v>
      </c>
    </row>
    <row r="444" spans="4:12" ht="15">
      <c r="D444">
        <f t="shared" si="6"/>
        <v>7112</v>
      </c>
      <c r="E444" t="s">
        <v>192</v>
      </c>
      <c r="F444">
        <v>308</v>
      </c>
      <c r="G444" t="s">
        <v>23</v>
      </c>
      <c r="H444" t="s">
        <v>811</v>
      </c>
      <c r="I444" t="s">
        <v>215</v>
      </c>
      <c r="J444">
        <v>7112</v>
      </c>
      <c r="K444" t="s">
        <v>793</v>
      </c>
      <c r="L444" t="s">
        <v>196</v>
      </c>
    </row>
    <row r="445" spans="4:12" ht="15">
      <c r="D445">
        <f t="shared" si="6"/>
        <v>7230</v>
      </c>
      <c r="E445" t="s">
        <v>192</v>
      </c>
      <c r="F445">
        <v>211</v>
      </c>
      <c r="G445" t="s">
        <v>201</v>
      </c>
      <c r="H445" t="s">
        <v>627</v>
      </c>
      <c r="I445" t="s">
        <v>215</v>
      </c>
      <c r="J445">
        <v>7230</v>
      </c>
      <c r="K445" t="s">
        <v>592</v>
      </c>
      <c r="L445" t="s">
        <v>196</v>
      </c>
    </row>
    <row r="446" spans="4:11" ht="15">
      <c r="D446">
        <f t="shared" si="6"/>
        <v>7242</v>
      </c>
      <c r="E446" t="s">
        <v>192</v>
      </c>
      <c r="F446">
        <v>302</v>
      </c>
      <c r="G446" t="s">
        <v>23</v>
      </c>
      <c r="H446" t="s">
        <v>655</v>
      </c>
      <c r="I446" t="s">
        <v>241</v>
      </c>
      <c r="J446">
        <v>7242</v>
      </c>
      <c r="K446" t="s">
        <v>651</v>
      </c>
    </row>
    <row r="447" spans="4:12" ht="15">
      <c r="D447">
        <f t="shared" si="6"/>
        <v>7265</v>
      </c>
      <c r="E447" t="s">
        <v>192</v>
      </c>
      <c r="F447">
        <v>108</v>
      </c>
      <c r="G447" t="s">
        <v>225</v>
      </c>
      <c r="H447" t="s">
        <v>953</v>
      </c>
      <c r="I447" t="s">
        <v>218</v>
      </c>
      <c r="J447">
        <v>7265</v>
      </c>
      <c r="K447" t="s">
        <v>298</v>
      </c>
      <c r="L447" t="s">
        <v>196</v>
      </c>
    </row>
    <row r="448" spans="4:12" ht="15">
      <c r="D448">
        <f t="shared" si="6"/>
        <v>7271</v>
      </c>
      <c r="E448" t="s">
        <v>192</v>
      </c>
      <c r="F448">
        <v>208</v>
      </c>
      <c r="G448" t="s">
        <v>201</v>
      </c>
      <c r="H448" t="s">
        <v>556</v>
      </c>
      <c r="I448" t="s">
        <v>215</v>
      </c>
      <c r="J448">
        <v>7271</v>
      </c>
      <c r="K448" t="s">
        <v>549</v>
      </c>
      <c r="L448" t="s">
        <v>196</v>
      </c>
    </row>
    <row r="449" spans="4:12" ht="15">
      <c r="D449">
        <f t="shared" si="6"/>
        <v>7278</v>
      </c>
      <c r="E449" t="s">
        <v>192</v>
      </c>
      <c r="F449">
        <v>211</v>
      </c>
      <c r="G449" t="s">
        <v>225</v>
      </c>
      <c r="H449" t="s">
        <v>998</v>
      </c>
      <c r="I449" t="s">
        <v>215</v>
      </c>
      <c r="J449">
        <v>7278</v>
      </c>
      <c r="K449" t="s">
        <v>592</v>
      </c>
      <c r="L449" t="s">
        <v>196</v>
      </c>
    </row>
    <row r="450" spans="4:12" ht="15">
      <c r="D450">
        <f t="shared" si="6"/>
        <v>7291</v>
      </c>
      <c r="E450" t="s">
        <v>192</v>
      </c>
      <c r="F450">
        <v>110</v>
      </c>
      <c r="G450" t="s">
        <v>23</v>
      </c>
      <c r="H450" t="s">
        <v>346</v>
      </c>
      <c r="I450" t="s">
        <v>215</v>
      </c>
      <c r="J450">
        <v>7291</v>
      </c>
      <c r="K450" t="s">
        <v>340</v>
      </c>
      <c r="L450" t="s">
        <v>196</v>
      </c>
    </row>
    <row r="451" spans="4:12" ht="15">
      <c r="D451">
        <f aca="true" t="shared" si="7" ref="D451:D514">J451</f>
        <v>7300</v>
      </c>
      <c r="E451" t="s">
        <v>192</v>
      </c>
      <c r="F451">
        <v>211</v>
      </c>
      <c r="G451" t="s">
        <v>201</v>
      </c>
      <c r="H451" t="s">
        <v>608</v>
      </c>
      <c r="I451" t="s">
        <v>218</v>
      </c>
      <c r="J451">
        <v>7300</v>
      </c>
      <c r="K451" t="s">
        <v>592</v>
      </c>
      <c r="L451" t="s">
        <v>196</v>
      </c>
    </row>
    <row r="452" spans="4:12" ht="15">
      <c r="D452">
        <f t="shared" si="7"/>
        <v>7304</v>
      </c>
      <c r="E452" t="s">
        <v>192</v>
      </c>
      <c r="F452">
        <v>104</v>
      </c>
      <c r="G452" t="s">
        <v>225</v>
      </c>
      <c r="H452" t="s">
        <v>928</v>
      </c>
      <c r="I452" t="s">
        <v>218</v>
      </c>
      <c r="J452">
        <v>7304</v>
      </c>
      <c r="K452" t="s">
        <v>248</v>
      </c>
      <c r="L452" t="s">
        <v>196</v>
      </c>
    </row>
    <row r="453" spans="4:12" ht="15">
      <c r="D453">
        <f t="shared" si="7"/>
        <v>7307</v>
      </c>
      <c r="E453" t="s">
        <v>192</v>
      </c>
      <c r="F453">
        <v>203</v>
      </c>
      <c r="G453" t="s">
        <v>23</v>
      </c>
      <c r="H453" t="s">
        <v>449</v>
      </c>
      <c r="I453" t="s">
        <v>212</v>
      </c>
      <c r="J453">
        <v>7307</v>
      </c>
      <c r="K453" t="s">
        <v>444</v>
      </c>
      <c r="L453" t="s">
        <v>196</v>
      </c>
    </row>
    <row r="454" spans="4:12" ht="15">
      <c r="D454">
        <f t="shared" si="7"/>
        <v>7334</v>
      </c>
      <c r="E454" t="s">
        <v>192</v>
      </c>
      <c r="F454">
        <v>307</v>
      </c>
      <c r="G454" t="s">
        <v>23</v>
      </c>
      <c r="H454" t="s">
        <v>789</v>
      </c>
      <c r="I454" t="s">
        <v>212</v>
      </c>
      <c r="J454">
        <v>7334</v>
      </c>
      <c r="K454" t="s">
        <v>765</v>
      </c>
      <c r="L454" t="s">
        <v>196</v>
      </c>
    </row>
    <row r="455" spans="4:12" ht="15">
      <c r="D455">
        <f t="shared" si="7"/>
        <v>7338</v>
      </c>
      <c r="E455" t="s">
        <v>192</v>
      </c>
      <c r="F455">
        <v>102</v>
      </c>
      <c r="G455" t="s">
        <v>225</v>
      </c>
      <c r="H455" t="s">
        <v>226</v>
      </c>
      <c r="I455" t="s">
        <v>215</v>
      </c>
      <c r="J455">
        <v>7338</v>
      </c>
      <c r="K455" t="s">
        <v>223</v>
      </c>
      <c r="L455" t="s">
        <v>196</v>
      </c>
    </row>
    <row r="456" spans="4:12" ht="15">
      <c r="D456">
        <f t="shared" si="7"/>
        <v>7338</v>
      </c>
      <c r="E456" t="s">
        <v>192</v>
      </c>
      <c r="F456">
        <v>102</v>
      </c>
      <c r="G456" t="s">
        <v>225</v>
      </c>
      <c r="H456" t="s">
        <v>226</v>
      </c>
      <c r="I456" t="s">
        <v>215</v>
      </c>
      <c r="J456">
        <v>7338</v>
      </c>
      <c r="K456" t="s">
        <v>223</v>
      </c>
      <c r="L456" t="s">
        <v>196</v>
      </c>
    </row>
    <row r="457" spans="4:12" ht="15">
      <c r="D457">
        <f t="shared" si="7"/>
        <v>7371</v>
      </c>
      <c r="E457" t="s">
        <v>192</v>
      </c>
      <c r="F457">
        <v>101</v>
      </c>
      <c r="G457" t="s">
        <v>23</v>
      </c>
      <c r="H457" t="s">
        <v>210</v>
      </c>
      <c r="I457" t="s">
        <v>194</v>
      </c>
      <c r="J457">
        <v>7371</v>
      </c>
      <c r="K457" t="s">
        <v>195</v>
      </c>
      <c r="L457" t="s">
        <v>196</v>
      </c>
    </row>
    <row r="458" spans="4:12" ht="15">
      <c r="D458">
        <f t="shared" si="7"/>
        <v>7372</v>
      </c>
      <c r="E458" t="s">
        <v>192</v>
      </c>
      <c r="F458">
        <v>101</v>
      </c>
      <c r="G458" t="s">
        <v>23</v>
      </c>
      <c r="H458" t="s">
        <v>214</v>
      </c>
      <c r="I458" t="s">
        <v>215</v>
      </c>
      <c r="J458">
        <v>7372</v>
      </c>
      <c r="K458" t="s">
        <v>195</v>
      </c>
      <c r="L458" t="s">
        <v>196</v>
      </c>
    </row>
    <row r="459" spans="4:12" ht="15">
      <c r="D459">
        <f t="shared" si="7"/>
        <v>7392</v>
      </c>
      <c r="E459" t="s">
        <v>192</v>
      </c>
      <c r="F459">
        <v>303</v>
      </c>
      <c r="G459" t="s">
        <v>201</v>
      </c>
      <c r="H459" t="s">
        <v>687</v>
      </c>
      <c r="I459" t="s">
        <v>212</v>
      </c>
      <c r="J459">
        <v>7392</v>
      </c>
      <c r="K459" t="s">
        <v>674</v>
      </c>
      <c r="L459" t="s">
        <v>196</v>
      </c>
    </row>
    <row r="460" spans="4:12" ht="15">
      <c r="D460">
        <f t="shared" si="7"/>
        <v>7406</v>
      </c>
      <c r="E460" t="s">
        <v>192</v>
      </c>
      <c r="F460">
        <v>102</v>
      </c>
      <c r="G460" t="s">
        <v>225</v>
      </c>
      <c r="H460" t="s">
        <v>914</v>
      </c>
      <c r="I460" t="s">
        <v>215</v>
      </c>
      <c r="J460">
        <v>7406</v>
      </c>
      <c r="K460" t="s">
        <v>223</v>
      </c>
      <c r="L460" t="s">
        <v>196</v>
      </c>
    </row>
    <row r="461" spans="4:12" ht="15">
      <c r="D461">
        <f t="shared" si="7"/>
        <v>7421</v>
      </c>
      <c r="E461" t="s">
        <v>219</v>
      </c>
      <c r="F461">
        <v>104</v>
      </c>
      <c r="G461" t="s">
        <v>201</v>
      </c>
      <c r="H461" t="s">
        <v>257</v>
      </c>
      <c r="I461" t="s">
        <v>215</v>
      </c>
      <c r="J461">
        <v>7421</v>
      </c>
      <c r="K461" t="s">
        <v>248</v>
      </c>
      <c r="L461" t="s">
        <v>196</v>
      </c>
    </row>
    <row r="462" spans="4:12" ht="15">
      <c r="D462">
        <f t="shared" si="7"/>
        <v>7438</v>
      </c>
      <c r="E462" t="s">
        <v>192</v>
      </c>
      <c r="F462">
        <v>202</v>
      </c>
      <c r="G462" t="s">
        <v>201</v>
      </c>
      <c r="H462" t="s">
        <v>430</v>
      </c>
      <c r="I462" t="s">
        <v>207</v>
      </c>
      <c r="J462">
        <v>7438</v>
      </c>
      <c r="K462" t="s">
        <v>411</v>
      </c>
      <c r="L462" t="s">
        <v>196</v>
      </c>
    </row>
    <row r="463" spans="4:12" ht="15">
      <c r="D463">
        <f t="shared" si="7"/>
        <v>7452</v>
      </c>
      <c r="E463" t="s">
        <v>192</v>
      </c>
      <c r="F463">
        <v>109</v>
      </c>
      <c r="G463" t="s">
        <v>201</v>
      </c>
      <c r="H463" t="s">
        <v>335</v>
      </c>
      <c r="I463" t="s">
        <v>215</v>
      </c>
      <c r="J463">
        <v>7452</v>
      </c>
      <c r="K463" t="s">
        <v>327</v>
      </c>
      <c r="L463" t="s">
        <v>196</v>
      </c>
    </row>
    <row r="464" spans="4:12" ht="15">
      <c r="D464">
        <f t="shared" si="7"/>
        <v>7457</v>
      </c>
      <c r="E464" t="s">
        <v>192</v>
      </c>
      <c r="F464">
        <v>104</v>
      </c>
      <c r="G464" t="s">
        <v>225</v>
      </c>
      <c r="H464" t="s">
        <v>929</v>
      </c>
      <c r="I464" t="s">
        <v>215</v>
      </c>
      <c r="J464">
        <v>7457</v>
      </c>
      <c r="K464" t="s">
        <v>248</v>
      </c>
      <c r="L464" t="s">
        <v>196</v>
      </c>
    </row>
    <row r="465" spans="4:12" ht="15">
      <c r="D465">
        <f t="shared" si="7"/>
        <v>7458</v>
      </c>
      <c r="E465" t="s">
        <v>192</v>
      </c>
      <c r="F465">
        <v>104</v>
      </c>
      <c r="G465" t="s">
        <v>201</v>
      </c>
      <c r="H465" t="s">
        <v>254</v>
      </c>
      <c r="I465" t="s">
        <v>207</v>
      </c>
      <c r="J465">
        <v>7458</v>
      </c>
      <c r="K465" t="s">
        <v>248</v>
      </c>
      <c r="L465" t="s">
        <v>196</v>
      </c>
    </row>
    <row r="466" spans="4:12" ht="15">
      <c r="D466">
        <f t="shared" si="7"/>
        <v>7539</v>
      </c>
      <c r="E466" t="s">
        <v>192</v>
      </c>
      <c r="F466">
        <v>308</v>
      </c>
      <c r="G466" t="s">
        <v>225</v>
      </c>
      <c r="H466" t="s">
        <v>1030</v>
      </c>
      <c r="I466" t="s">
        <v>212</v>
      </c>
      <c r="J466">
        <v>7539</v>
      </c>
      <c r="K466" t="s">
        <v>793</v>
      </c>
      <c r="L466" t="s">
        <v>196</v>
      </c>
    </row>
    <row r="467" spans="4:12" ht="15">
      <c r="D467">
        <f t="shared" si="7"/>
        <v>7544</v>
      </c>
      <c r="E467" t="s">
        <v>192</v>
      </c>
      <c r="F467">
        <v>302</v>
      </c>
      <c r="G467" t="s">
        <v>225</v>
      </c>
      <c r="H467" t="s">
        <v>1004</v>
      </c>
      <c r="I467" t="s">
        <v>207</v>
      </c>
      <c r="J467">
        <v>7544</v>
      </c>
      <c r="K467" t="s">
        <v>651</v>
      </c>
      <c r="L467" t="s">
        <v>196</v>
      </c>
    </row>
    <row r="468" spans="4:12" ht="15">
      <c r="D468">
        <f t="shared" si="7"/>
        <v>7587</v>
      </c>
      <c r="E468" t="s">
        <v>192</v>
      </c>
      <c r="F468">
        <v>206</v>
      </c>
      <c r="G468" t="s">
        <v>23</v>
      </c>
      <c r="H468" t="s">
        <v>535</v>
      </c>
      <c r="I468" t="s">
        <v>212</v>
      </c>
      <c r="J468">
        <v>7587</v>
      </c>
      <c r="K468" t="s">
        <v>506</v>
      </c>
      <c r="L468" t="s">
        <v>196</v>
      </c>
    </row>
    <row r="469" spans="4:12" ht="15">
      <c r="D469">
        <f t="shared" si="7"/>
        <v>7616</v>
      </c>
      <c r="E469" t="s">
        <v>192</v>
      </c>
      <c r="F469">
        <v>111</v>
      </c>
      <c r="G469" t="s">
        <v>23</v>
      </c>
      <c r="H469" t="s">
        <v>360</v>
      </c>
      <c r="I469" t="s">
        <v>215</v>
      </c>
      <c r="J469">
        <v>7616</v>
      </c>
      <c r="K469" t="s">
        <v>357</v>
      </c>
      <c r="L469" t="s">
        <v>196</v>
      </c>
    </row>
    <row r="470" spans="4:12" ht="15">
      <c r="D470">
        <f t="shared" si="7"/>
        <v>7667</v>
      </c>
      <c r="E470" t="s">
        <v>192</v>
      </c>
      <c r="F470">
        <v>111</v>
      </c>
      <c r="G470" t="s">
        <v>23</v>
      </c>
      <c r="H470" t="s">
        <v>372</v>
      </c>
      <c r="I470" t="s">
        <v>212</v>
      </c>
      <c r="J470">
        <v>7667</v>
      </c>
      <c r="K470" t="s">
        <v>357</v>
      </c>
      <c r="L470" t="s">
        <v>196</v>
      </c>
    </row>
    <row r="471" spans="4:12" ht="15">
      <c r="D471">
        <f t="shared" si="7"/>
        <v>7710</v>
      </c>
      <c r="E471" t="s">
        <v>192</v>
      </c>
      <c r="F471">
        <v>201</v>
      </c>
      <c r="G471" t="s">
        <v>201</v>
      </c>
      <c r="H471" t="s">
        <v>384</v>
      </c>
      <c r="I471" t="s">
        <v>207</v>
      </c>
      <c r="J471">
        <v>7710</v>
      </c>
      <c r="K471" t="s">
        <v>382</v>
      </c>
      <c r="L471" t="s">
        <v>22</v>
      </c>
    </row>
    <row r="472" spans="4:12" ht="15">
      <c r="D472">
        <f t="shared" si="7"/>
        <v>7713</v>
      </c>
      <c r="E472" t="s">
        <v>192</v>
      </c>
      <c r="F472">
        <v>310</v>
      </c>
      <c r="G472" t="s">
        <v>201</v>
      </c>
      <c r="H472" t="s">
        <v>854</v>
      </c>
      <c r="I472" t="s">
        <v>203</v>
      </c>
      <c r="J472">
        <v>7713</v>
      </c>
      <c r="K472" t="s">
        <v>848</v>
      </c>
      <c r="L472" t="s">
        <v>196</v>
      </c>
    </row>
    <row r="473" spans="4:12" ht="15">
      <c r="D473">
        <f t="shared" si="7"/>
        <v>7726</v>
      </c>
      <c r="E473" t="s">
        <v>192</v>
      </c>
      <c r="F473">
        <v>310</v>
      </c>
      <c r="G473" t="s">
        <v>201</v>
      </c>
      <c r="H473" t="s">
        <v>851</v>
      </c>
      <c r="I473" t="s">
        <v>207</v>
      </c>
      <c r="J473">
        <v>7726</v>
      </c>
      <c r="K473" t="s">
        <v>848</v>
      </c>
      <c r="L473" t="s">
        <v>196</v>
      </c>
    </row>
    <row r="474" spans="4:11" ht="15">
      <c r="D474">
        <f t="shared" si="7"/>
        <v>7731</v>
      </c>
      <c r="E474" t="s">
        <v>192</v>
      </c>
      <c r="F474">
        <v>302</v>
      </c>
      <c r="G474" t="s">
        <v>23</v>
      </c>
      <c r="H474" t="s">
        <v>666</v>
      </c>
      <c r="I474" t="s">
        <v>194</v>
      </c>
      <c r="J474">
        <v>7731</v>
      </c>
      <c r="K474" t="s">
        <v>651</v>
      </c>
    </row>
    <row r="475" spans="4:12" ht="15">
      <c r="D475">
        <f t="shared" si="7"/>
        <v>7735</v>
      </c>
      <c r="E475" t="s">
        <v>192</v>
      </c>
      <c r="F475">
        <v>312</v>
      </c>
      <c r="G475" t="s">
        <v>225</v>
      </c>
      <c r="H475" t="s">
        <v>1053</v>
      </c>
      <c r="I475" t="s">
        <v>218</v>
      </c>
      <c r="J475">
        <v>7735</v>
      </c>
      <c r="K475" t="s">
        <v>872</v>
      </c>
      <c r="L475" t="s">
        <v>196</v>
      </c>
    </row>
    <row r="476" spans="4:12" ht="15">
      <c r="D476">
        <f t="shared" si="7"/>
        <v>7743</v>
      </c>
      <c r="E476" t="s">
        <v>192</v>
      </c>
      <c r="F476">
        <v>203</v>
      </c>
      <c r="G476" t="s">
        <v>23</v>
      </c>
      <c r="H476" t="s">
        <v>458</v>
      </c>
      <c r="I476" t="s">
        <v>212</v>
      </c>
      <c r="J476">
        <v>7743</v>
      </c>
      <c r="K476" t="s">
        <v>444</v>
      </c>
      <c r="L476" t="s">
        <v>196</v>
      </c>
    </row>
    <row r="477" spans="4:12" ht="15">
      <c r="D477">
        <f t="shared" si="7"/>
        <v>7744</v>
      </c>
      <c r="E477" t="s">
        <v>192</v>
      </c>
      <c r="F477">
        <v>203</v>
      </c>
      <c r="G477" t="s">
        <v>23</v>
      </c>
      <c r="H477" t="s">
        <v>451</v>
      </c>
      <c r="I477" t="s">
        <v>207</v>
      </c>
      <c r="J477">
        <v>7744</v>
      </c>
      <c r="K477" t="s">
        <v>444</v>
      </c>
      <c r="L477" t="s">
        <v>196</v>
      </c>
    </row>
    <row r="478" spans="4:12" ht="15">
      <c r="D478">
        <f t="shared" si="7"/>
        <v>7745</v>
      </c>
      <c r="E478" t="s">
        <v>192</v>
      </c>
      <c r="F478">
        <v>203</v>
      </c>
      <c r="G478" t="s">
        <v>23</v>
      </c>
      <c r="H478" t="s">
        <v>344</v>
      </c>
      <c r="I478" t="s">
        <v>207</v>
      </c>
      <c r="J478">
        <v>7745</v>
      </c>
      <c r="K478" t="s">
        <v>444</v>
      </c>
      <c r="L478" t="s">
        <v>196</v>
      </c>
    </row>
    <row r="479" spans="4:12" ht="15">
      <c r="D479">
        <f t="shared" si="7"/>
        <v>7746</v>
      </c>
      <c r="E479" t="s">
        <v>192</v>
      </c>
      <c r="F479">
        <v>203</v>
      </c>
      <c r="G479" t="s">
        <v>23</v>
      </c>
      <c r="H479" t="s">
        <v>454</v>
      </c>
      <c r="I479" t="s">
        <v>215</v>
      </c>
      <c r="J479">
        <v>7746</v>
      </c>
      <c r="K479" t="s">
        <v>444</v>
      </c>
      <c r="L479" t="s">
        <v>196</v>
      </c>
    </row>
    <row r="480" spans="4:12" ht="15">
      <c r="D480">
        <f t="shared" si="7"/>
        <v>7750</v>
      </c>
      <c r="E480" t="s">
        <v>219</v>
      </c>
      <c r="F480">
        <v>101</v>
      </c>
      <c r="G480" t="s">
        <v>23</v>
      </c>
      <c r="H480" t="s">
        <v>220</v>
      </c>
      <c r="I480" t="s">
        <v>212</v>
      </c>
      <c r="J480">
        <v>7750</v>
      </c>
      <c r="K480" t="s">
        <v>195</v>
      </c>
      <c r="L480" t="s">
        <v>196</v>
      </c>
    </row>
    <row r="481" spans="4:12" ht="15">
      <c r="D481">
        <f t="shared" si="7"/>
        <v>7751</v>
      </c>
      <c r="E481" t="s">
        <v>192</v>
      </c>
      <c r="F481">
        <v>207</v>
      </c>
      <c r="G481" t="s">
        <v>201</v>
      </c>
      <c r="H481" t="s">
        <v>547</v>
      </c>
      <c r="I481" t="s">
        <v>218</v>
      </c>
      <c r="J481">
        <v>7751</v>
      </c>
      <c r="K481" t="s">
        <v>537</v>
      </c>
      <c r="L481" t="s">
        <v>196</v>
      </c>
    </row>
    <row r="482" spans="4:12" ht="15">
      <c r="D482">
        <f t="shared" si="7"/>
        <v>7752</v>
      </c>
      <c r="E482" t="s">
        <v>192</v>
      </c>
      <c r="F482">
        <v>310</v>
      </c>
      <c r="G482" t="s">
        <v>23</v>
      </c>
      <c r="H482" t="s">
        <v>855</v>
      </c>
      <c r="I482" t="s">
        <v>199</v>
      </c>
      <c r="J482">
        <v>7752</v>
      </c>
      <c r="K482" t="s">
        <v>848</v>
      </c>
      <c r="L482" t="s">
        <v>196</v>
      </c>
    </row>
    <row r="483" spans="4:12" ht="15">
      <c r="D483">
        <f t="shared" si="7"/>
        <v>7772</v>
      </c>
      <c r="E483" t="s">
        <v>192</v>
      </c>
      <c r="F483">
        <v>308</v>
      </c>
      <c r="G483" t="s">
        <v>23</v>
      </c>
      <c r="H483" t="s">
        <v>805</v>
      </c>
      <c r="I483" t="s">
        <v>218</v>
      </c>
      <c r="J483">
        <v>7772</v>
      </c>
      <c r="K483" t="s">
        <v>793</v>
      </c>
      <c r="L483" t="s">
        <v>196</v>
      </c>
    </row>
    <row r="484" spans="4:12" ht="15">
      <c r="D484">
        <f t="shared" si="7"/>
        <v>7773</v>
      </c>
      <c r="E484" t="s">
        <v>192</v>
      </c>
      <c r="F484">
        <v>108</v>
      </c>
      <c r="G484" t="s">
        <v>225</v>
      </c>
      <c r="H484" t="s">
        <v>951</v>
      </c>
      <c r="I484" t="s">
        <v>215</v>
      </c>
      <c r="J484">
        <v>7773</v>
      </c>
      <c r="K484" t="s">
        <v>298</v>
      </c>
      <c r="L484" t="s">
        <v>196</v>
      </c>
    </row>
    <row r="485" spans="4:12" ht="15">
      <c r="D485">
        <f t="shared" si="7"/>
        <v>7783</v>
      </c>
      <c r="E485" t="s">
        <v>192</v>
      </c>
      <c r="F485">
        <v>202</v>
      </c>
      <c r="G485" t="s">
        <v>23</v>
      </c>
      <c r="H485" t="s">
        <v>413</v>
      </c>
      <c r="I485" t="s">
        <v>218</v>
      </c>
      <c r="J485">
        <v>7783</v>
      </c>
      <c r="K485" t="s">
        <v>411</v>
      </c>
      <c r="L485" t="s">
        <v>196</v>
      </c>
    </row>
    <row r="486" spans="4:12" ht="15">
      <c r="D486">
        <f t="shared" si="7"/>
        <v>7799</v>
      </c>
      <c r="E486" t="s">
        <v>192</v>
      </c>
      <c r="F486">
        <v>202</v>
      </c>
      <c r="G486" t="s">
        <v>23</v>
      </c>
      <c r="H486" t="s">
        <v>436</v>
      </c>
      <c r="I486" t="s">
        <v>215</v>
      </c>
      <c r="J486">
        <v>7799</v>
      </c>
      <c r="K486" t="s">
        <v>411</v>
      </c>
      <c r="L486" t="s">
        <v>196</v>
      </c>
    </row>
    <row r="487" spans="4:12" ht="15">
      <c r="D487">
        <f t="shared" si="7"/>
        <v>7832</v>
      </c>
      <c r="E487" t="s">
        <v>192</v>
      </c>
      <c r="F487">
        <v>102</v>
      </c>
      <c r="G487" t="s">
        <v>201</v>
      </c>
      <c r="H487" t="s">
        <v>224</v>
      </c>
      <c r="I487" t="s">
        <v>215</v>
      </c>
      <c r="J487">
        <v>7832</v>
      </c>
      <c r="K487" t="s">
        <v>223</v>
      </c>
      <c r="L487" t="s">
        <v>196</v>
      </c>
    </row>
    <row r="488" spans="4:12" ht="15">
      <c r="D488">
        <f t="shared" si="7"/>
        <v>7833</v>
      </c>
      <c r="E488" t="s">
        <v>192</v>
      </c>
      <c r="F488">
        <v>202</v>
      </c>
      <c r="G488" t="s">
        <v>225</v>
      </c>
      <c r="H488" t="s">
        <v>973</v>
      </c>
      <c r="I488" t="s">
        <v>203</v>
      </c>
      <c r="J488">
        <v>7833</v>
      </c>
      <c r="K488" t="s">
        <v>411</v>
      </c>
      <c r="L488" t="s">
        <v>196</v>
      </c>
    </row>
    <row r="489" spans="4:12" ht="15">
      <c r="D489">
        <f t="shared" si="7"/>
        <v>7834</v>
      </c>
      <c r="E489" t="s">
        <v>192</v>
      </c>
      <c r="F489">
        <v>211</v>
      </c>
      <c r="G489" t="s">
        <v>201</v>
      </c>
      <c r="H489" t="s">
        <v>595</v>
      </c>
      <c r="I489" t="s">
        <v>212</v>
      </c>
      <c r="J489">
        <v>7834</v>
      </c>
      <c r="K489" t="s">
        <v>592</v>
      </c>
      <c r="L489" t="s">
        <v>196</v>
      </c>
    </row>
    <row r="490" spans="4:12" ht="15">
      <c r="D490">
        <f t="shared" si="7"/>
        <v>7852</v>
      </c>
      <c r="E490" t="s">
        <v>192</v>
      </c>
      <c r="F490">
        <v>204</v>
      </c>
      <c r="G490" t="s">
        <v>23</v>
      </c>
      <c r="H490" t="s">
        <v>489</v>
      </c>
      <c r="I490" t="s">
        <v>203</v>
      </c>
      <c r="J490">
        <v>7852</v>
      </c>
      <c r="K490" t="s">
        <v>473</v>
      </c>
      <c r="L490" t="s">
        <v>196</v>
      </c>
    </row>
    <row r="491" spans="4:12" ht="15">
      <c r="D491">
        <f t="shared" si="7"/>
        <v>7858</v>
      </c>
      <c r="E491" t="s">
        <v>192</v>
      </c>
      <c r="F491">
        <v>103</v>
      </c>
      <c r="G491" t="s">
        <v>23</v>
      </c>
      <c r="H491" t="s">
        <v>243</v>
      </c>
      <c r="I491" t="s">
        <v>194</v>
      </c>
      <c r="J491">
        <v>7858</v>
      </c>
      <c r="K491" t="s">
        <v>234</v>
      </c>
      <c r="L491" t="s">
        <v>196</v>
      </c>
    </row>
    <row r="492" spans="4:12" ht="15">
      <c r="D492">
        <f t="shared" si="7"/>
        <v>7867</v>
      </c>
      <c r="E492" t="s">
        <v>192</v>
      </c>
      <c r="F492">
        <v>105</v>
      </c>
      <c r="G492" t="s">
        <v>201</v>
      </c>
      <c r="H492" t="s">
        <v>272</v>
      </c>
      <c r="I492" t="s">
        <v>207</v>
      </c>
      <c r="J492">
        <v>7867</v>
      </c>
      <c r="K492" t="s">
        <v>259</v>
      </c>
      <c r="L492" t="s">
        <v>196</v>
      </c>
    </row>
    <row r="493" spans="4:12" ht="15">
      <c r="D493">
        <f t="shared" si="7"/>
        <v>7872</v>
      </c>
      <c r="E493" t="s">
        <v>192</v>
      </c>
      <c r="F493">
        <v>105</v>
      </c>
      <c r="G493" t="s">
        <v>201</v>
      </c>
      <c r="H493" t="s">
        <v>258</v>
      </c>
      <c r="I493" t="s">
        <v>215</v>
      </c>
      <c r="J493">
        <v>7872</v>
      </c>
      <c r="K493" t="s">
        <v>259</v>
      </c>
      <c r="L493" t="s">
        <v>196</v>
      </c>
    </row>
    <row r="494" spans="4:12" ht="15">
      <c r="D494">
        <f t="shared" si="7"/>
        <v>7874</v>
      </c>
      <c r="E494" t="s">
        <v>192</v>
      </c>
      <c r="F494">
        <v>105</v>
      </c>
      <c r="G494" t="s">
        <v>23</v>
      </c>
      <c r="H494" t="s">
        <v>267</v>
      </c>
      <c r="I494" t="s">
        <v>194</v>
      </c>
      <c r="J494">
        <v>7874</v>
      </c>
      <c r="K494" t="s">
        <v>259</v>
      </c>
      <c r="L494" t="s">
        <v>196</v>
      </c>
    </row>
    <row r="495" spans="4:12" ht="15">
      <c r="D495">
        <f t="shared" si="7"/>
        <v>7907</v>
      </c>
      <c r="E495" t="s">
        <v>192</v>
      </c>
      <c r="F495">
        <v>202</v>
      </c>
      <c r="G495" t="s">
        <v>23</v>
      </c>
      <c r="H495" t="s">
        <v>420</v>
      </c>
      <c r="I495" t="s">
        <v>199</v>
      </c>
      <c r="J495">
        <v>7907</v>
      </c>
      <c r="K495" t="s">
        <v>411</v>
      </c>
      <c r="L495" t="s">
        <v>196</v>
      </c>
    </row>
    <row r="496" spans="4:12" ht="15">
      <c r="D496">
        <f t="shared" si="7"/>
        <v>7933</v>
      </c>
      <c r="E496" t="s">
        <v>192</v>
      </c>
      <c r="F496">
        <v>307</v>
      </c>
      <c r="G496" t="s">
        <v>23</v>
      </c>
      <c r="H496" t="s">
        <v>781</v>
      </c>
      <c r="I496" t="s">
        <v>194</v>
      </c>
      <c r="J496">
        <v>7933</v>
      </c>
      <c r="K496" t="s">
        <v>765</v>
      </c>
      <c r="L496" t="s">
        <v>196</v>
      </c>
    </row>
    <row r="497" spans="4:12" ht="15">
      <c r="D497">
        <f t="shared" si="7"/>
        <v>7943</v>
      </c>
      <c r="E497" t="s">
        <v>192</v>
      </c>
      <c r="F497">
        <v>110</v>
      </c>
      <c r="G497" t="s">
        <v>23</v>
      </c>
      <c r="H497" t="s">
        <v>349</v>
      </c>
      <c r="I497" t="s">
        <v>218</v>
      </c>
      <c r="J497">
        <v>7943</v>
      </c>
      <c r="K497" t="s">
        <v>340</v>
      </c>
      <c r="L497" t="s">
        <v>196</v>
      </c>
    </row>
    <row r="498" spans="4:12" ht="15">
      <c r="D498">
        <f t="shared" si="7"/>
        <v>7959</v>
      </c>
      <c r="E498" t="s">
        <v>192</v>
      </c>
      <c r="F498">
        <v>309</v>
      </c>
      <c r="G498" t="s">
        <v>201</v>
      </c>
      <c r="H498" t="s">
        <v>844</v>
      </c>
      <c r="I498" t="s">
        <v>207</v>
      </c>
      <c r="J498">
        <v>7959</v>
      </c>
      <c r="K498" t="s">
        <v>826</v>
      </c>
      <c r="L498" t="s">
        <v>196</v>
      </c>
    </row>
    <row r="499" spans="4:12" ht="15">
      <c r="D499">
        <f t="shared" si="7"/>
        <v>7970</v>
      </c>
      <c r="E499" t="s">
        <v>192</v>
      </c>
      <c r="F499">
        <v>310</v>
      </c>
      <c r="G499" t="s">
        <v>23</v>
      </c>
      <c r="H499" t="s">
        <v>857</v>
      </c>
      <c r="I499" t="s">
        <v>207</v>
      </c>
      <c r="J499">
        <v>7970</v>
      </c>
      <c r="K499" t="s">
        <v>848</v>
      </c>
      <c r="L499" t="s">
        <v>196</v>
      </c>
    </row>
    <row r="500" spans="4:12" ht="15">
      <c r="D500">
        <f t="shared" si="7"/>
        <v>7971</v>
      </c>
      <c r="E500" t="s">
        <v>192</v>
      </c>
      <c r="F500">
        <v>310</v>
      </c>
      <c r="G500" t="s">
        <v>201</v>
      </c>
      <c r="H500" t="s">
        <v>849</v>
      </c>
      <c r="I500" t="s">
        <v>241</v>
      </c>
      <c r="J500">
        <v>7971</v>
      </c>
      <c r="K500" t="s">
        <v>848</v>
      </c>
      <c r="L500" t="s">
        <v>196</v>
      </c>
    </row>
    <row r="501" spans="4:12" ht="15">
      <c r="D501">
        <f t="shared" si="7"/>
        <v>7978</v>
      </c>
      <c r="E501" t="s">
        <v>192</v>
      </c>
      <c r="F501">
        <v>102</v>
      </c>
      <c r="G501" t="s">
        <v>225</v>
      </c>
      <c r="H501" t="s">
        <v>232</v>
      </c>
      <c r="I501" t="s">
        <v>218</v>
      </c>
      <c r="J501">
        <v>7978</v>
      </c>
      <c r="K501" t="s">
        <v>223</v>
      </c>
      <c r="L501" t="s">
        <v>196</v>
      </c>
    </row>
    <row r="502" spans="4:12" ht="15">
      <c r="D502">
        <f t="shared" si="7"/>
        <v>7978</v>
      </c>
      <c r="E502" t="s">
        <v>192</v>
      </c>
      <c r="F502">
        <v>102</v>
      </c>
      <c r="G502" t="s">
        <v>225</v>
      </c>
      <c r="H502" t="s">
        <v>232</v>
      </c>
      <c r="I502" t="s">
        <v>218</v>
      </c>
      <c r="J502">
        <v>7978</v>
      </c>
      <c r="K502" t="s">
        <v>223</v>
      </c>
      <c r="L502" t="s">
        <v>196</v>
      </c>
    </row>
    <row r="503" spans="4:12" ht="15">
      <c r="D503">
        <f t="shared" si="7"/>
        <v>7982</v>
      </c>
      <c r="E503" t="s">
        <v>192</v>
      </c>
      <c r="F503">
        <v>306</v>
      </c>
      <c r="G503" t="s">
        <v>23</v>
      </c>
      <c r="H503" t="s">
        <v>747</v>
      </c>
      <c r="I503" t="s">
        <v>212</v>
      </c>
      <c r="J503">
        <v>7982</v>
      </c>
      <c r="K503" t="s">
        <v>748</v>
      </c>
      <c r="L503" t="s">
        <v>196</v>
      </c>
    </row>
    <row r="504" spans="4:12" ht="15">
      <c r="D504">
        <f t="shared" si="7"/>
        <v>7988</v>
      </c>
      <c r="E504" t="s">
        <v>192</v>
      </c>
      <c r="F504">
        <v>306</v>
      </c>
      <c r="G504" t="s">
        <v>23</v>
      </c>
      <c r="H504" t="s">
        <v>759</v>
      </c>
      <c r="I504" t="s">
        <v>218</v>
      </c>
      <c r="J504">
        <v>7988</v>
      </c>
      <c r="K504" t="s">
        <v>748</v>
      </c>
      <c r="L504" t="s">
        <v>196</v>
      </c>
    </row>
    <row r="505" spans="4:12" ht="15">
      <c r="D505">
        <f t="shared" si="7"/>
        <v>8007</v>
      </c>
      <c r="E505" t="s">
        <v>192</v>
      </c>
      <c r="F505">
        <v>203</v>
      </c>
      <c r="G505" t="s">
        <v>23</v>
      </c>
      <c r="H505" t="s">
        <v>471</v>
      </c>
      <c r="I505" t="s">
        <v>212</v>
      </c>
      <c r="J505">
        <v>8007</v>
      </c>
      <c r="K505" t="s">
        <v>444</v>
      </c>
      <c r="L505" t="s">
        <v>196</v>
      </c>
    </row>
    <row r="506" spans="4:12" ht="15">
      <c r="D506">
        <f t="shared" si="7"/>
        <v>8008</v>
      </c>
      <c r="E506" t="s">
        <v>192</v>
      </c>
      <c r="F506">
        <v>203</v>
      </c>
      <c r="G506" t="s">
        <v>23</v>
      </c>
      <c r="H506" t="s">
        <v>470</v>
      </c>
      <c r="I506" t="s">
        <v>215</v>
      </c>
      <c r="J506">
        <v>8008</v>
      </c>
      <c r="K506" t="s">
        <v>444</v>
      </c>
      <c r="L506" t="s">
        <v>196</v>
      </c>
    </row>
    <row r="507" spans="4:12" ht="15">
      <c r="D507">
        <f t="shared" si="7"/>
        <v>8020</v>
      </c>
      <c r="E507" t="s">
        <v>192</v>
      </c>
      <c r="F507">
        <v>101</v>
      </c>
      <c r="G507" t="s">
        <v>201</v>
      </c>
      <c r="H507" t="s">
        <v>209</v>
      </c>
      <c r="I507" t="s">
        <v>207</v>
      </c>
      <c r="J507">
        <v>8020</v>
      </c>
      <c r="K507" t="s">
        <v>195</v>
      </c>
      <c r="L507" t="s">
        <v>196</v>
      </c>
    </row>
    <row r="508" spans="4:12" ht="15">
      <c r="D508">
        <f t="shared" si="7"/>
        <v>8021</v>
      </c>
      <c r="E508" t="s">
        <v>192</v>
      </c>
      <c r="F508">
        <v>303</v>
      </c>
      <c r="G508" t="s">
        <v>201</v>
      </c>
      <c r="H508" t="s">
        <v>679</v>
      </c>
      <c r="I508" t="s">
        <v>212</v>
      </c>
      <c r="J508">
        <v>8021</v>
      </c>
      <c r="K508" t="s">
        <v>674</v>
      </c>
      <c r="L508" t="s">
        <v>196</v>
      </c>
    </row>
    <row r="509" spans="4:12" ht="15">
      <c r="D509">
        <f t="shared" si="7"/>
        <v>8050</v>
      </c>
      <c r="E509" t="s">
        <v>192</v>
      </c>
      <c r="F509">
        <v>102</v>
      </c>
      <c r="G509" t="s">
        <v>225</v>
      </c>
      <c r="H509" t="s">
        <v>915</v>
      </c>
      <c r="I509" t="s">
        <v>218</v>
      </c>
      <c r="J509">
        <v>8050</v>
      </c>
      <c r="K509" t="s">
        <v>223</v>
      </c>
      <c r="L509" t="s">
        <v>196</v>
      </c>
    </row>
    <row r="510" spans="4:12" ht="15">
      <c r="D510">
        <f t="shared" si="7"/>
        <v>8065</v>
      </c>
      <c r="E510" t="s">
        <v>192</v>
      </c>
      <c r="F510">
        <v>105</v>
      </c>
      <c r="G510" t="s">
        <v>225</v>
      </c>
      <c r="H510" t="s">
        <v>935</v>
      </c>
      <c r="I510" t="s">
        <v>194</v>
      </c>
      <c r="J510">
        <v>8065</v>
      </c>
      <c r="K510" t="s">
        <v>259</v>
      </c>
      <c r="L510" t="s">
        <v>196</v>
      </c>
    </row>
    <row r="511" spans="4:12" ht="15">
      <c r="D511">
        <f t="shared" si="7"/>
        <v>8066</v>
      </c>
      <c r="E511" t="s">
        <v>192</v>
      </c>
      <c r="F511">
        <v>104</v>
      </c>
      <c r="G511" t="s">
        <v>23</v>
      </c>
      <c r="H511" t="s">
        <v>249</v>
      </c>
      <c r="I511" t="s">
        <v>215</v>
      </c>
      <c r="J511">
        <v>8066</v>
      </c>
      <c r="K511" t="s">
        <v>248</v>
      </c>
      <c r="L511" t="s">
        <v>196</v>
      </c>
    </row>
    <row r="512" spans="4:12" ht="15">
      <c r="D512">
        <f t="shared" si="7"/>
        <v>8067</v>
      </c>
      <c r="E512" t="s">
        <v>192</v>
      </c>
      <c r="F512">
        <v>304</v>
      </c>
      <c r="G512" t="s">
        <v>23</v>
      </c>
      <c r="H512" t="s">
        <v>702</v>
      </c>
      <c r="I512" t="s">
        <v>215</v>
      </c>
      <c r="J512">
        <v>8067</v>
      </c>
      <c r="K512" t="s">
        <v>689</v>
      </c>
      <c r="L512" t="s">
        <v>196</v>
      </c>
    </row>
    <row r="513" spans="4:12" ht="15">
      <c r="D513">
        <f t="shared" si="7"/>
        <v>8069</v>
      </c>
      <c r="E513" t="s">
        <v>192</v>
      </c>
      <c r="F513">
        <v>105</v>
      </c>
      <c r="G513" t="s">
        <v>23</v>
      </c>
      <c r="H513" t="s">
        <v>265</v>
      </c>
      <c r="I513" t="s">
        <v>218</v>
      </c>
      <c r="J513">
        <v>8069</v>
      </c>
      <c r="K513" t="s">
        <v>259</v>
      </c>
      <c r="L513" t="s">
        <v>196</v>
      </c>
    </row>
    <row r="514" spans="4:12" ht="15">
      <c r="D514">
        <f t="shared" si="7"/>
        <v>8113</v>
      </c>
      <c r="E514" t="s">
        <v>192</v>
      </c>
      <c r="F514">
        <v>307</v>
      </c>
      <c r="G514" t="s">
        <v>225</v>
      </c>
      <c r="H514" t="s">
        <v>775</v>
      </c>
      <c r="I514" t="s">
        <v>215</v>
      </c>
      <c r="J514">
        <v>8113</v>
      </c>
      <c r="K514" t="s">
        <v>765</v>
      </c>
      <c r="L514" t="s">
        <v>196</v>
      </c>
    </row>
    <row r="515" spans="4:12" ht="15">
      <c r="D515">
        <f aca="true" t="shared" si="8" ref="D515:D578">J515</f>
        <v>8113</v>
      </c>
      <c r="E515" t="s">
        <v>192</v>
      </c>
      <c r="F515">
        <v>307</v>
      </c>
      <c r="G515" t="s">
        <v>225</v>
      </c>
      <c r="H515" t="s">
        <v>775</v>
      </c>
      <c r="I515" t="s">
        <v>215</v>
      </c>
      <c r="J515">
        <v>8113</v>
      </c>
      <c r="K515" t="s">
        <v>765</v>
      </c>
      <c r="L515" t="s">
        <v>196</v>
      </c>
    </row>
    <row r="516" spans="4:12" ht="15">
      <c r="D516">
        <f t="shared" si="8"/>
        <v>8114</v>
      </c>
      <c r="E516" t="s">
        <v>192</v>
      </c>
      <c r="F516">
        <v>201</v>
      </c>
      <c r="G516" t="s">
        <v>23</v>
      </c>
      <c r="H516" t="s">
        <v>394</v>
      </c>
      <c r="I516" t="s">
        <v>215</v>
      </c>
      <c r="J516">
        <v>8114</v>
      </c>
      <c r="K516" t="s">
        <v>382</v>
      </c>
      <c r="L516" t="s">
        <v>383</v>
      </c>
    </row>
    <row r="517" spans="4:12" ht="15">
      <c r="D517">
        <f t="shared" si="8"/>
        <v>8114</v>
      </c>
      <c r="E517" t="s">
        <v>192</v>
      </c>
      <c r="F517">
        <v>301</v>
      </c>
      <c r="G517" t="s">
        <v>23</v>
      </c>
      <c r="H517" t="s">
        <v>394</v>
      </c>
      <c r="I517" t="s">
        <v>215</v>
      </c>
      <c r="J517">
        <v>8114</v>
      </c>
      <c r="K517" t="s">
        <v>644</v>
      </c>
      <c r="L517" t="s">
        <v>383</v>
      </c>
    </row>
    <row r="518" spans="4:12" ht="15">
      <c r="D518">
        <f t="shared" si="8"/>
        <v>8128</v>
      </c>
      <c r="E518" t="s">
        <v>192</v>
      </c>
      <c r="F518">
        <v>110</v>
      </c>
      <c r="G518" t="s">
        <v>23</v>
      </c>
      <c r="H518" t="s">
        <v>351</v>
      </c>
      <c r="I518" t="s">
        <v>207</v>
      </c>
      <c r="J518">
        <v>8128</v>
      </c>
      <c r="K518" t="s">
        <v>340</v>
      </c>
      <c r="L518" t="s">
        <v>196</v>
      </c>
    </row>
    <row r="519" spans="4:12" ht="15">
      <c r="D519">
        <f t="shared" si="8"/>
        <v>8137</v>
      </c>
      <c r="E519" t="s">
        <v>192</v>
      </c>
      <c r="F519">
        <v>209</v>
      </c>
      <c r="G519" t="s">
        <v>201</v>
      </c>
      <c r="H519" t="s">
        <v>573</v>
      </c>
      <c r="I519" t="s">
        <v>215</v>
      </c>
      <c r="J519">
        <v>8137</v>
      </c>
      <c r="K519" t="s">
        <v>566</v>
      </c>
      <c r="L519" t="s">
        <v>196</v>
      </c>
    </row>
    <row r="520" spans="4:12" ht="15">
      <c r="D520">
        <f t="shared" si="8"/>
        <v>8146</v>
      </c>
      <c r="E520" t="s">
        <v>192</v>
      </c>
      <c r="F520">
        <v>210</v>
      </c>
      <c r="G520" t="s">
        <v>201</v>
      </c>
      <c r="H520" t="s">
        <v>587</v>
      </c>
      <c r="I520" t="s">
        <v>207</v>
      </c>
      <c r="J520">
        <v>8146</v>
      </c>
      <c r="K520" t="s">
        <v>582</v>
      </c>
      <c r="L520" t="s">
        <v>196</v>
      </c>
    </row>
    <row r="521" spans="4:12" ht="15">
      <c r="D521">
        <f t="shared" si="8"/>
        <v>8154</v>
      </c>
      <c r="E521" t="s">
        <v>192</v>
      </c>
      <c r="F521">
        <v>104</v>
      </c>
      <c r="G521" t="s">
        <v>225</v>
      </c>
      <c r="H521" t="s">
        <v>930</v>
      </c>
      <c r="I521" t="s">
        <v>218</v>
      </c>
      <c r="J521">
        <v>8154</v>
      </c>
      <c r="K521" t="s">
        <v>248</v>
      </c>
      <c r="L521" t="s">
        <v>196</v>
      </c>
    </row>
    <row r="522" spans="4:12" ht="15">
      <c r="D522">
        <f t="shared" si="8"/>
        <v>8169</v>
      </c>
      <c r="E522" t="s">
        <v>219</v>
      </c>
      <c r="F522">
        <v>212</v>
      </c>
      <c r="G522" t="s">
        <v>23</v>
      </c>
      <c r="H522" t="s">
        <v>635</v>
      </c>
      <c r="I522" t="s">
        <v>203</v>
      </c>
      <c r="J522">
        <v>8169</v>
      </c>
      <c r="K522" t="s">
        <v>629</v>
      </c>
      <c r="L522" t="s">
        <v>196</v>
      </c>
    </row>
    <row r="523" spans="4:12" ht="15">
      <c r="D523">
        <f t="shared" si="8"/>
        <v>8177</v>
      </c>
      <c r="E523" t="s">
        <v>219</v>
      </c>
      <c r="F523">
        <v>305</v>
      </c>
      <c r="G523" t="s">
        <v>201</v>
      </c>
      <c r="H523" t="s">
        <v>741</v>
      </c>
      <c r="I523" t="s">
        <v>203</v>
      </c>
      <c r="J523">
        <v>8177</v>
      </c>
      <c r="K523" t="s">
        <v>736</v>
      </c>
      <c r="L523" t="s">
        <v>196</v>
      </c>
    </row>
    <row r="524" spans="4:12" ht="15">
      <c r="D524">
        <f t="shared" si="8"/>
        <v>8178</v>
      </c>
      <c r="E524" t="s">
        <v>192</v>
      </c>
      <c r="F524">
        <v>108</v>
      </c>
      <c r="G524" t="s">
        <v>23</v>
      </c>
      <c r="H524" t="s">
        <v>311</v>
      </c>
      <c r="I524" t="s">
        <v>215</v>
      </c>
      <c r="J524">
        <v>8178</v>
      </c>
      <c r="K524" t="s">
        <v>298</v>
      </c>
      <c r="L524" t="s">
        <v>196</v>
      </c>
    </row>
    <row r="525" spans="4:12" ht="15">
      <c r="D525">
        <f t="shared" si="8"/>
        <v>8182</v>
      </c>
      <c r="E525" t="s">
        <v>192</v>
      </c>
      <c r="F525">
        <v>204</v>
      </c>
      <c r="G525" t="s">
        <v>201</v>
      </c>
      <c r="H525" t="s">
        <v>477</v>
      </c>
      <c r="I525" t="s">
        <v>212</v>
      </c>
      <c r="J525">
        <v>8182</v>
      </c>
      <c r="K525" t="s">
        <v>473</v>
      </c>
      <c r="L525" t="s">
        <v>196</v>
      </c>
    </row>
    <row r="526" spans="4:12" ht="15">
      <c r="D526">
        <f t="shared" si="8"/>
        <v>8197</v>
      </c>
      <c r="E526" t="s">
        <v>192</v>
      </c>
      <c r="F526">
        <v>310</v>
      </c>
      <c r="G526" t="s">
        <v>23</v>
      </c>
      <c r="H526" t="s">
        <v>860</v>
      </c>
      <c r="I526" t="s">
        <v>218</v>
      </c>
      <c r="J526">
        <v>8197</v>
      </c>
      <c r="K526" t="s">
        <v>848</v>
      </c>
      <c r="L526" t="s">
        <v>196</v>
      </c>
    </row>
    <row r="527" spans="4:12" ht="15">
      <c r="D527">
        <f t="shared" si="8"/>
        <v>8212</v>
      </c>
      <c r="E527" t="s">
        <v>192</v>
      </c>
      <c r="F527">
        <v>211</v>
      </c>
      <c r="G527" t="s">
        <v>201</v>
      </c>
      <c r="H527" t="s">
        <v>602</v>
      </c>
      <c r="I527" t="s">
        <v>194</v>
      </c>
      <c r="J527">
        <v>8212</v>
      </c>
      <c r="K527" t="s">
        <v>592</v>
      </c>
      <c r="L527" t="s">
        <v>196</v>
      </c>
    </row>
    <row r="528" spans="4:12" ht="15">
      <c r="D528">
        <f t="shared" si="8"/>
        <v>8216</v>
      </c>
      <c r="E528" t="s">
        <v>192</v>
      </c>
      <c r="F528">
        <v>304</v>
      </c>
      <c r="G528" t="s">
        <v>23</v>
      </c>
      <c r="H528" t="s">
        <v>692</v>
      </c>
      <c r="I528" t="s">
        <v>215</v>
      </c>
      <c r="J528">
        <v>8216</v>
      </c>
      <c r="K528" t="s">
        <v>689</v>
      </c>
      <c r="L528" t="s">
        <v>196</v>
      </c>
    </row>
    <row r="529" spans="4:12" ht="15">
      <c r="D529">
        <f t="shared" si="8"/>
        <v>8294</v>
      </c>
      <c r="E529" t="s">
        <v>192</v>
      </c>
      <c r="F529">
        <v>304</v>
      </c>
      <c r="G529" t="s">
        <v>23</v>
      </c>
      <c r="H529" t="s">
        <v>688</v>
      </c>
      <c r="I529" t="s">
        <v>215</v>
      </c>
      <c r="J529">
        <v>8294</v>
      </c>
      <c r="K529" t="s">
        <v>689</v>
      </c>
      <c r="L529" t="s">
        <v>196</v>
      </c>
    </row>
    <row r="530" spans="4:12" ht="15">
      <c r="D530">
        <f t="shared" si="8"/>
        <v>8315</v>
      </c>
      <c r="E530" t="s">
        <v>192</v>
      </c>
      <c r="F530">
        <v>309</v>
      </c>
      <c r="G530" t="s">
        <v>201</v>
      </c>
      <c r="H530" t="s">
        <v>827</v>
      </c>
      <c r="I530" t="s">
        <v>215</v>
      </c>
      <c r="J530">
        <v>8315</v>
      </c>
      <c r="K530" t="s">
        <v>826</v>
      </c>
      <c r="L530" t="s">
        <v>196</v>
      </c>
    </row>
    <row r="531" spans="4:12" ht="15">
      <c r="D531">
        <f t="shared" si="8"/>
        <v>8323</v>
      </c>
      <c r="E531" t="s">
        <v>192</v>
      </c>
      <c r="F531">
        <v>208</v>
      </c>
      <c r="G531" t="s">
        <v>201</v>
      </c>
      <c r="H531" t="s">
        <v>563</v>
      </c>
      <c r="I531" t="s">
        <v>215</v>
      </c>
      <c r="J531">
        <v>8323</v>
      </c>
      <c r="K531" t="s">
        <v>549</v>
      </c>
      <c r="L531" t="s">
        <v>196</v>
      </c>
    </row>
    <row r="532" spans="4:12" ht="15">
      <c r="D532">
        <f t="shared" si="8"/>
        <v>8328</v>
      </c>
      <c r="E532" t="s">
        <v>192</v>
      </c>
      <c r="F532">
        <v>304</v>
      </c>
      <c r="G532" t="s">
        <v>23</v>
      </c>
      <c r="H532" t="s">
        <v>700</v>
      </c>
      <c r="I532" t="s">
        <v>203</v>
      </c>
      <c r="J532">
        <v>8328</v>
      </c>
      <c r="K532" t="s">
        <v>689</v>
      </c>
      <c r="L532" t="s">
        <v>196</v>
      </c>
    </row>
    <row r="533" spans="4:12" ht="15">
      <c r="D533">
        <f t="shared" si="8"/>
        <v>8332</v>
      </c>
      <c r="E533" t="s">
        <v>192</v>
      </c>
      <c r="F533">
        <v>304</v>
      </c>
      <c r="G533" t="s">
        <v>23</v>
      </c>
      <c r="H533" t="s">
        <v>712</v>
      </c>
      <c r="I533" t="s">
        <v>212</v>
      </c>
      <c r="J533">
        <v>8332</v>
      </c>
      <c r="K533" t="s">
        <v>689</v>
      </c>
      <c r="L533" t="s">
        <v>196</v>
      </c>
    </row>
    <row r="534" spans="4:12" ht="15">
      <c r="D534">
        <f t="shared" si="8"/>
        <v>8333</v>
      </c>
      <c r="E534" t="s">
        <v>192</v>
      </c>
      <c r="F534">
        <v>106</v>
      </c>
      <c r="G534" t="s">
        <v>23</v>
      </c>
      <c r="H534" t="s">
        <v>279</v>
      </c>
      <c r="I534" t="s">
        <v>215</v>
      </c>
      <c r="J534">
        <v>8333</v>
      </c>
      <c r="K534" t="s">
        <v>278</v>
      </c>
      <c r="L534" t="s">
        <v>196</v>
      </c>
    </row>
    <row r="535" spans="4:12" ht="15">
      <c r="D535">
        <f t="shared" si="8"/>
        <v>8334</v>
      </c>
      <c r="E535" t="s">
        <v>192</v>
      </c>
      <c r="F535">
        <v>106</v>
      </c>
      <c r="G535" t="s">
        <v>201</v>
      </c>
      <c r="H535" t="s">
        <v>282</v>
      </c>
      <c r="I535" t="s">
        <v>203</v>
      </c>
      <c r="J535">
        <v>8334</v>
      </c>
      <c r="K535" t="s">
        <v>278</v>
      </c>
      <c r="L535" t="s">
        <v>196</v>
      </c>
    </row>
    <row r="536" spans="4:12" ht="15">
      <c r="D536">
        <f t="shared" si="8"/>
        <v>8349</v>
      </c>
      <c r="E536" t="s">
        <v>192</v>
      </c>
      <c r="F536">
        <v>309</v>
      </c>
      <c r="G536" t="s">
        <v>225</v>
      </c>
      <c r="H536" t="s">
        <v>1038</v>
      </c>
      <c r="I536" t="s">
        <v>207</v>
      </c>
      <c r="J536">
        <v>8349</v>
      </c>
      <c r="K536" t="s">
        <v>826</v>
      </c>
      <c r="L536" t="s">
        <v>196</v>
      </c>
    </row>
    <row r="537" spans="4:12" ht="15">
      <c r="D537">
        <f t="shared" si="8"/>
        <v>8367</v>
      </c>
      <c r="E537" t="s">
        <v>192</v>
      </c>
      <c r="F537">
        <v>203</v>
      </c>
      <c r="G537" t="s">
        <v>23</v>
      </c>
      <c r="H537" t="s">
        <v>466</v>
      </c>
      <c r="I537" t="s">
        <v>212</v>
      </c>
      <c r="J537">
        <v>8367</v>
      </c>
      <c r="K537" t="s">
        <v>444</v>
      </c>
      <c r="L537" t="s">
        <v>196</v>
      </c>
    </row>
    <row r="538" spans="4:12" ht="15">
      <c r="D538">
        <f t="shared" si="8"/>
        <v>8373</v>
      </c>
      <c r="E538" t="s">
        <v>192</v>
      </c>
      <c r="F538">
        <v>105</v>
      </c>
      <c r="G538" t="s">
        <v>225</v>
      </c>
      <c r="H538" t="s">
        <v>937</v>
      </c>
      <c r="I538" t="s">
        <v>215</v>
      </c>
      <c r="J538">
        <v>8373</v>
      </c>
      <c r="K538" t="s">
        <v>259</v>
      </c>
      <c r="L538" t="s">
        <v>196</v>
      </c>
    </row>
    <row r="539" spans="4:12" ht="15">
      <c r="D539">
        <f t="shared" si="8"/>
        <v>8379</v>
      </c>
      <c r="E539" t="s">
        <v>192</v>
      </c>
      <c r="F539">
        <v>307</v>
      </c>
      <c r="G539" t="s">
        <v>201</v>
      </c>
      <c r="H539" t="s">
        <v>785</v>
      </c>
      <c r="I539" t="s">
        <v>207</v>
      </c>
      <c r="J539">
        <v>8379</v>
      </c>
      <c r="K539" t="s">
        <v>765</v>
      </c>
      <c r="L539" t="s">
        <v>196</v>
      </c>
    </row>
    <row r="540" spans="4:12" ht="15">
      <c r="D540">
        <f t="shared" si="8"/>
        <v>8393</v>
      </c>
      <c r="E540" t="s">
        <v>192</v>
      </c>
      <c r="F540">
        <v>102</v>
      </c>
      <c r="G540" t="s">
        <v>225</v>
      </c>
      <c r="H540" t="s">
        <v>911</v>
      </c>
      <c r="I540" t="s">
        <v>218</v>
      </c>
      <c r="J540">
        <v>8393</v>
      </c>
      <c r="K540" t="s">
        <v>223</v>
      </c>
      <c r="L540" t="s">
        <v>196</v>
      </c>
    </row>
    <row r="541" spans="4:12" ht="15">
      <c r="D541">
        <f t="shared" si="8"/>
        <v>8401</v>
      </c>
      <c r="E541" t="s">
        <v>192</v>
      </c>
      <c r="F541">
        <v>208</v>
      </c>
      <c r="G541" t="s">
        <v>23</v>
      </c>
      <c r="H541" t="s">
        <v>560</v>
      </c>
      <c r="I541" t="s">
        <v>215</v>
      </c>
      <c r="J541">
        <v>8401</v>
      </c>
      <c r="K541" t="s">
        <v>549</v>
      </c>
      <c r="L541" t="s">
        <v>196</v>
      </c>
    </row>
    <row r="542" spans="4:12" ht="15">
      <c r="D542">
        <f t="shared" si="8"/>
        <v>8403</v>
      </c>
      <c r="E542" t="s">
        <v>192</v>
      </c>
      <c r="F542">
        <v>208</v>
      </c>
      <c r="G542" t="s">
        <v>201</v>
      </c>
      <c r="H542" t="s">
        <v>559</v>
      </c>
      <c r="I542" t="s">
        <v>215</v>
      </c>
      <c r="J542">
        <v>8403</v>
      </c>
      <c r="K542" t="s">
        <v>549</v>
      </c>
      <c r="L542" t="s">
        <v>196</v>
      </c>
    </row>
    <row r="543" spans="4:12" ht="15">
      <c r="D543">
        <f t="shared" si="8"/>
        <v>8426</v>
      </c>
      <c r="E543" t="s">
        <v>192</v>
      </c>
      <c r="F543">
        <v>301</v>
      </c>
      <c r="G543" t="s">
        <v>201</v>
      </c>
      <c r="H543" t="s">
        <v>643</v>
      </c>
      <c r="I543" t="s">
        <v>207</v>
      </c>
      <c r="J543">
        <v>8426</v>
      </c>
      <c r="K543" t="s">
        <v>644</v>
      </c>
      <c r="L543" t="s">
        <v>23</v>
      </c>
    </row>
    <row r="544" spans="4:12" ht="15">
      <c r="D544">
        <f t="shared" si="8"/>
        <v>8429</v>
      </c>
      <c r="E544" t="s">
        <v>192</v>
      </c>
      <c r="F544">
        <v>304</v>
      </c>
      <c r="G544" t="s">
        <v>23</v>
      </c>
      <c r="H544" t="s">
        <v>710</v>
      </c>
      <c r="I544" t="s">
        <v>203</v>
      </c>
      <c r="J544">
        <v>8429</v>
      </c>
      <c r="K544" t="s">
        <v>689</v>
      </c>
      <c r="L544" t="s">
        <v>196</v>
      </c>
    </row>
    <row r="545" spans="4:12" ht="15">
      <c r="D545">
        <f t="shared" si="8"/>
        <v>8430</v>
      </c>
      <c r="E545" t="s">
        <v>192</v>
      </c>
      <c r="F545">
        <v>304</v>
      </c>
      <c r="G545" t="s">
        <v>23</v>
      </c>
      <c r="H545" t="s">
        <v>711</v>
      </c>
      <c r="I545" t="s">
        <v>215</v>
      </c>
      <c r="J545">
        <v>8430</v>
      </c>
      <c r="K545" t="s">
        <v>689</v>
      </c>
      <c r="L545" t="s">
        <v>196</v>
      </c>
    </row>
    <row r="546" spans="4:12" ht="15">
      <c r="D546">
        <f t="shared" si="8"/>
        <v>8439</v>
      </c>
      <c r="E546" t="s">
        <v>192</v>
      </c>
      <c r="F546">
        <v>106</v>
      </c>
      <c r="G546" t="s">
        <v>201</v>
      </c>
      <c r="H546" t="s">
        <v>277</v>
      </c>
      <c r="I546" t="s">
        <v>212</v>
      </c>
      <c r="J546">
        <v>8439</v>
      </c>
      <c r="K546" t="s">
        <v>278</v>
      </c>
      <c r="L546" t="s">
        <v>196</v>
      </c>
    </row>
    <row r="547" spans="4:12" ht="15">
      <c r="D547">
        <f t="shared" si="8"/>
        <v>8443</v>
      </c>
      <c r="E547" t="s">
        <v>192</v>
      </c>
      <c r="F547">
        <v>303</v>
      </c>
      <c r="G547" t="s">
        <v>23</v>
      </c>
      <c r="H547" t="s">
        <v>680</v>
      </c>
      <c r="I547" t="s">
        <v>241</v>
      </c>
      <c r="J547">
        <v>8443</v>
      </c>
      <c r="K547" t="s">
        <v>674</v>
      </c>
      <c r="L547" t="s">
        <v>196</v>
      </c>
    </row>
    <row r="548" spans="4:12" ht="15">
      <c r="D548">
        <f t="shared" si="8"/>
        <v>8444</v>
      </c>
      <c r="E548" t="s">
        <v>192</v>
      </c>
      <c r="F548">
        <v>201</v>
      </c>
      <c r="G548" t="s">
        <v>23</v>
      </c>
      <c r="H548" t="s">
        <v>400</v>
      </c>
      <c r="I548" t="s">
        <v>212</v>
      </c>
      <c r="J548">
        <v>8444</v>
      </c>
      <c r="K548" t="s">
        <v>382</v>
      </c>
      <c r="L548" t="s">
        <v>383</v>
      </c>
    </row>
    <row r="549" spans="4:12" ht="15">
      <c r="D549">
        <f t="shared" si="8"/>
        <v>8444</v>
      </c>
      <c r="E549" t="s">
        <v>192</v>
      </c>
      <c r="F549">
        <v>301</v>
      </c>
      <c r="G549" t="s">
        <v>23</v>
      </c>
      <c r="H549" t="s">
        <v>400</v>
      </c>
      <c r="I549" t="s">
        <v>212</v>
      </c>
      <c r="J549">
        <v>8444</v>
      </c>
      <c r="K549" t="s">
        <v>644</v>
      </c>
      <c r="L549" t="s">
        <v>383</v>
      </c>
    </row>
    <row r="550" spans="4:12" ht="15">
      <c r="D550">
        <f t="shared" si="8"/>
        <v>8448</v>
      </c>
      <c r="E550" t="s">
        <v>192</v>
      </c>
      <c r="F550">
        <v>105</v>
      </c>
      <c r="G550" t="s">
        <v>23</v>
      </c>
      <c r="H550" t="s">
        <v>262</v>
      </c>
      <c r="I550" t="s">
        <v>203</v>
      </c>
      <c r="J550">
        <v>8448</v>
      </c>
      <c r="K550" t="s">
        <v>259</v>
      </c>
      <c r="L550" t="s">
        <v>196</v>
      </c>
    </row>
    <row r="551" spans="4:12" ht="15">
      <c r="D551">
        <f t="shared" si="8"/>
        <v>8450</v>
      </c>
      <c r="E551" t="s">
        <v>192</v>
      </c>
      <c r="F551">
        <v>105</v>
      </c>
      <c r="G551" t="s">
        <v>225</v>
      </c>
      <c r="H551" t="s">
        <v>939</v>
      </c>
      <c r="I551" t="s">
        <v>218</v>
      </c>
      <c r="J551">
        <v>8450</v>
      </c>
      <c r="K551" t="s">
        <v>259</v>
      </c>
      <c r="L551" t="s">
        <v>196</v>
      </c>
    </row>
    <row r="552" spans="4:12" ht="15">
      <c r="D552">
        <f t="shared" si="8"/>
        <v>8466</v>
      </c>
      <c r="E552" t="s">
        <v>219</v>
      </c>
      <c r="F552">
        <v>206</v>
      </c>
      <c r="G552" t="s">
        <v>201</v>
      </c>
      <c r="H552" t="s">
        <v>528</v>
      </c>
      <c r="I552" t="s">
        <v>212</v>
      </c>
      <c r="J552">
        <v>8466</v>
      </c>
      <c r="K552" t="s">
        <v>506</v>
      </c>
      <c r="L552" t="s">
        <v>196</v>
      </c>
    </row>
    <row r="553" spans="4:12" ht="15">
      <c r="D553">
        <f t="shared" si="8"/>
        <v>8473</v>
      </c>
      <c r="E553" t="s">
        <v>192</v>
      </c>
      <c r="F553">
        <v>209</v>
      </c>
      <c r="G553" t="s">
        <v>201</v>
      </c>
      <c r="H553" t="s">
        <v>575</v>
      </c>
      <c r="I553" t="s">
        <v>207</v>
      </c>
      <c r="J553">
        <v>8473</v>
      </c>
      <c r="K553" t="s">
        <v>566</v>
      </c>
      <c r="L553" t="s">
        <v>196</v>
      </c>
    </row>
    <row r="554" spans="4:12" ht="15">
      <c r="D554">
        <f t="shared" si="8"/>
        <v>8474</v>
      </c>
      <c r="E554" t="s">
        <v>192</v>
      </c>
      <c r="F554">
        <v>209</v>
      </c>
      <c r="G554" t="s">
        <v>201</v>
      </c>
      <c r="H554" t="s">
        <v>577</v>
      </c>
      <c r="I554" t="s">
        <v>207</v>
      </c>
      <c r="J554">
        <v>8474</v>
      </c>
      <c r="K554" t="s">
        <v>566</v>
      </c>
      <c r="L554" t="s">
        <v>196</v>
      </c>
    </row>
    <row r="555" spans="4:12" ht="15">
      <c r="D555">
        <f t="shared" si="8"/>
        <v>8492</v>
      </c>
      <c r="E555" t="s">
        <v>192</v>
      </c>
      <c r="F555">
        <v>208</v>
      </c>
      <c r="G555" t="s">
        <v>201</v>
      </c>
      <c r="H555" t="s">
        <v>564</v>
      </c>
      <c r="I555" t="s">
        <v>215</v>
      </c>
      <c r="J555">
        <v>8492</v>
      </c>
      <c r="K555" t="s">
        <v>549</v>
      </c>
      <c r="L555" t="s">
        <v>196</v>
      </c>
    </row>
    <row r="556" spans="4:12" ht="15">
      <c r="D556">
        <f t="shared" si="8"/>
        <v>8505</v>
      </c>
      <c r="E556" t="s">
        <v>192</v>
      </c>
      <c r="F556">
        <v>304</v>
      </c>
      <c r="G556" t="s">
        <v>201</v>
      </c>
      <c r="H556" t="s">
        <v>733</v>
      </c>
      <c r="I556" t="s">
        <v>215</v>
      </c>
      <c r="J556">
        <v>8505</v>
      </c>
      <c r="K556" t="s">
        <v>689</v>
      </c>
      <c r="L556" t="s">
        <v>196</v>
      </c>
    </row>
    <row r="557" spans="4:12" ht="15">
      <c r="D557">
        <f t="shared" si="8"/>
        <v>8520</v>
      </c>
      <c r="E557" t="s">
        <v>192</v>
      </c>
      <c r="F557">
        <v>306</v>
      </c>
      <c r="G557" t="s">
        <v>23</v>
      </c>
      <c r="H557" t="s">
        <v>754</v>
      </c>
      <c r="I557" t="s">
        <v>218</v>
      </c>
      <c r="J557">
        <v>8520</v>
      </c>
      <c r="K557" t="s">
        <v>748</v>
      </c>
      <c r="L557" t="s">
        <v>196</v>
      </c>
    </row>
    <row r="558" spans="4:12" ht="15">
      <c r="D558">
        <f t="shared" si="8"/>
        <v>8557</v>
      </c>
      <c r="E558" t="s">
        <v>192</v>
      </c>
      <c r="F558">
        <v>109</v>
      </c>
      <c r="G558" t="s">
        <v>201</v>
      </c>
      <c r="H558" t="s">
        <v>326</v>
      </c>
      <c r="I558" t="s">
        <v>215</v>
      </c>
      <c r="J558">
        <v>8557</v>
      </c>
      <c r="K558" t="s">
        <v>327</v>
      </c>
      <c r="L558" t="s">
        <v>196</v>
      </c>
    </row>
    <row r="559" spans="4:12" ht="15">
      <c r="D559">
        <f t="shared" si="8"/>
        <v>8566</v>
      </c>
      <c r="E559" t="s">
        <v>192</v>
      </c>
      <c r="F559">
        <v>202</v>
      </c>
      <c r="G559" t="s">
        <v>23</v>
      </c>
      <c r="H559" t="s">
        <v>440</v>
      </c>
      <c r="I559" t="s">
        <v>215</v>
      </c>
      <c r="J559">
        <v>8566</v>
      </c>
      <c r="K559" t="s">
        <v>411</v>
      </c>
      <c r="L559" t="s">
        <v>196</v>
      </c>
    </row>
    <row r="560" spans="4:12" ht="15">
      <c r="D560">
        <f t="shared" si="8"/>
        <v>8568</v>
      </c>
      <c r="E560" t="s">
        <v>192</v>
      </c>
      <c r="F560">
        <v>110</v>
      </c>
      <c r="G560" t="s">
        <v>23</v>
      </c>
      <c r="H560" t="s">
        <v>352</v>
      </c>
      <c r="I560" t="s">
        <v>215</v>
      </c>
      <c r="J560">
        <v>8568</v>
      </c>
      <c r="K560" t="s">
        <v>340</v>
      </c>
      <c r="L560" t="s">
        <v>196</v>
      </c>
    </row>
    <row r="561" spans="4:12" ht="15">
      <c r="D561">
        <f t="shared" si="8"/>
        <v>8575</v>
      </c>
      <c r="E561" t="s">
        <v>192</v>
      </c>
      <c r="F561">
        <v>211</v>
      </c>
      <c r="G561" t="s">
        <v>23</v>
      </c>
      <c r="H561" t="s">
        <v>617</v>
      </c>
      <c r="I561" t="s">
        <v>212</v>
      </c>
      <c r="J561">
        <v>8575</v>
      </c>
      <c r="K561" t="s">
        <v>592</v>
      </c>
      <c r="L561" t="s">
        <v>196</v>
      </c>
    </row>
    <row r="562" spans="4:12" ht="15">
      <c r="D562">
        <f t="shared" si="8"/>
        <v>8593</v>
      </c>
      <c r="E562" t="s">
        <v>192</v>
      </c>
      <c r="F562">
        <v>312</v>
      </c>
      <c r="G562" t="s">
        <v>23</v>
      </c>
      <c r="H562" t="s">
        <v>876</v>
      </c>
      <c r="I562" t="s">
        <v>215</v>
      </c>
      <c r="J562">
        <v>8593</v>
      </c>
      <c r="K562" t="s">
        <v>872</v>
      </c>
      <c r="L562" t="s">
        <v>196</v>
      </c>
    </row>
    <row r="563" spans="4:12" ht="15">
      <c r="D563">
        <f t="shared" si="8"/>
        <v>8597</v>
      </c>
      <c r="E563" t="s">
        <v>192</v>
      </c>
      <c r="F563">
        <v>308</v>
      </c>
      <c r="G563" t="s">
        <v>225</v>
      </c>
      <c r="H563" t="s">
        <v>1022</v>
      </c>
      <c r="I563" t="s">
        <v>215</v>
      </c>
      <c r="J563">
        <v>8597</v>
      </c>
      <c r="K563" t="s">
        <v>793</v>
      </c>
      <c r="L563" t="s">
        <v>196</v>
      </c>
    </row>
    <row r="564" spans="4:12" ht="15">
      <c r="D564">
        <f t="shared" si="8"/>
        <v>8603</v>
      </c>
      <c r="E564" t="s">
        <v>192</v>
      </c>
      <c r="F564">
        <v>304</v>
      </c>
      <c r="G564" t="s">
        <v>23</v>
      </c>
      <c r="H564" t="s">
        <v>722</v>
      </c>
      <c r="I564" t="s">
        <v>207</v>
      </c>
      <c r="J564">
        <v>8603</v>
      </c>
      <c r="K564" t="s">
        <v>689</v>
      </c>
      <c r="L564" t="s">
        <v>196</v>
      </c>
    </row>
    <row r="565" spans="4:12" ht="15">
      <c r="D565">
        <f t="shared" si="8"/>
        <v>8615</v>
      </c>
      <c r="E565" t="s">
        <v>192</v>
      </c>
      <c r="F565">
        <v>312</v>
      </c>
      <c r="G565" t="s">
        <v>23</v>
      </c>
      <c r="H565" t="s">
        <v>882</v>
      </c>
      <c r="I565" t="s">
        <v>194</v>
      </c>
      <c r="J565">
        <v>8615</v>
      </c>
      <c r="K565" t="s">
        <v>872</v>
      </c>
      <c r="L565" t="s">
        <v>196</v>
      </c>
    </row>
    <row r="566" spans="4:12" ht="15">
      <c r="D566">
        <f t="shared" si="8"/>
        <v>8640</v>
      </c>
      <c r="E566" t="s">
        <v>192</v>
      </c>
      <c r="F566">
        <v>202</v>
      </c>
      <c r="G566" t="s">
        <v>225</v>
      </c>
      <c r="H566" t="s">
        <v>967</v>
      </c>
      <c r="I566" t="s">
        <v>218</v>
      </c>
      <c r="J566">
        <v>8640</v>
      </c>
      <c r="K566" t="s">
        <v>411</v>
      </c>
      <c r="L566" t="s">
        <v>196</v>
      </c>
    </row>
    <row r="567" spans="4:12" ht="15">
      <c r="D567">
        <f t="shared" si="8"/>
        <v>8652</v>
      </c>
      <c r="E567" t="s">
        <v>192</v>
      </c>
      <c r="F567">
        <v>108</v>
      </c>
      <c r="G567" t="s">
        <v>201</v>
      </c>
      <c r="H567" t="s">
        <v>307</v>
      </c>
      <c r="I567" t="s">
        <v>215</v>
      </c>
      <c r="J567">
        <v>8652</v>
      </c>
      <c r="K567" t="s">
        <v>298</v>
      </c>
      <c r="L567" t="s">
        <v>196</v>
      </c>
    </row>
    <row r="568" spans="4:12" ht="15">
      <c r="D568">
        <f t="shared" si="8"/>
        <v>8654</v>
      </c>
      <c r="E568" t="s">
        <v>192</v>
      </c>
      <c r="F568">
        <v>108</v>
      </c>
      <c r="G568" t="s">
        <v>201</v>
      </c>
      <c r="H568" t="s">
        <v>309</v>
      </c>
      <c r="I568" t="s">
        <v>215</v>
      </c>
      <c r="J568">
        <v>8654</v>
      </c>
      <c r="K568" t="s">
        <v>298</v>
      </c>
      <c r="L568" t="s">
        <v>196</v>
      </c>
    </row>
    <row r="569" spans="4:12" ht="15">
      <c r="D569">
        <f t="shared" si="8"/>
        <v>8657</v>
      </c>
      <c r="E569" t="s">
        <v>192</v>
      </c>
      <c r="F569">
        <v>308</v>
      </c>
      <c r="G569" t="s">
        <v>23</v>
      </c>
      <c r="H569" t="s">
        <v>345</v>
      </c>
      <c r="I569" t="s">
        <v>215</v>
      </c>
      <c r="J569">
        <v>8657</v>
      </c>
      <c r="K569" t="s">
        <v>793</v>
      </c>
      <c r="L569" t="s">
        <v>196</v>
      </c>
    </row>
    <row r="570" spans="4:12" ht="15">
      <c r="D570">
        <f t="shared" si="8"/>
        <v>8661</v>
      </c>
      <c r="E570" t="s">
        <v>192</v>
      </c>
      <c r="F570">
        <v>308</v>
      </c>
      <c r="G570" t="s">
        <v>225</v>
      </c>
      <c r="H570" t="s">
        <v>1023</v>
      </c>
      <c r="I570" t="s">
        <v>207</v>
      </c>
      <c r="J570">
        <v>8661</v>
      </c>
      <c r="K570" t="s">
        <v>793</v>
      </c>
      <c r="L570" t="s">
        <v>196</v>
      </c>
    </row>
    <row r="571" spans="4:12" ht="15">
      <c r="D571">
        <f t="shared" si="8"/>
        <v>8662</v>
      </c>
      <c r="E571" t="s">
        <v>192</v>
      </c>
      <c r="F571">
        <v>310</v>
      </c>
      <c r="G571" t="s">
        <v>23</v>
      </c>
      <c r="H571" t="s">
        <v>859</v>
      </c>
      <c r="I571" t="s">
        <v>199</v>
      </c>
      <c r="J571">
        <v>8662</v>
      </c>
      <c r="K571" t="s">
        <v>848</v>
      </c>
      <c r="L571" t="s">
        <v>196</v>
      </c>
    </row>
    <row r="572" spans="4:12" ht="15">
      <c r="D572">
        <f t="shared" si="8"/>
        <v>8679</v>
      </c>
      <c r="E572" t="s">
        <v>192</v>
      </c>
      <c r="F572">
        <v>108</v>
      </c>
      <c r="G572" t="s">
        <v>23</v>
      </c>
      <c r="H572" t="s">
        <v>303</v>
      </c>
      <c r="I572" t="s">
        <v>194</v>
      </c>
      <c r="J572">
        <v>8679</v>
      </c>
      <c r="K572" t="s">
        <v>298</v>
      </c>
      <c r="L572" t="s">
        <v>196</v>
      </c>
    </row>
    <row r="573" spans="4:11" ht="15">
      <c r="D573">
        <f t="shared" si="8"/>
        <v>8690</v>
      </c>
      <c r="E573" t="s">
        <v>192</v>
      </c>
      <c r="F573">
        <v>302</v>
      </c>
      <c r="G573" t="s">
        <v>23</v>
      </c>
      <c r="H573" t="s">
        <v>662</v>
      </c>
      <c r="I573" t="s">
        <v>215</v>
      </c>
      <c r="J573">
        <v>8690</v>
      </c>
      <c r="K573" t="s">
        <v>651</v>
      </c>
    </row>
    <row r="574" spans="4:12" ht="15">
      <c r="D574">
        <f t="shared" si="8"/>
        <v>8703</v>
      </c>
      <c r="E574" t="s">
        <v>192</v>
      </c>
      <c r="F574">
        <v>102</v>
      </c>
      <c r="G574" t="s">
        <v>225</v>
      </c>
      <c r="H574" t="s">
        <v>227</v>
      </c>
      <c r="I574" t="s">
        <v>215</v>
      </c>
      <c r="J574">
        <v>8703</v>
      </c>
      <c r="K574" t="s">
        <v>223</v>
      </c>
      <c r="L574" t="s">
        <v>196</v>
      </c>
    </row>
    <row r="575" spans="4:12" ht="15">
      <c r="D575">
        <f t="shared" si="8"/>
        <v>8703</v>
      </c>
      <c r="E575" t="s">
        <v>192</v>
      </c>
      <c r="F575">
        <v>102</v>
      </c>
      <c r="G575" t="s">
        <v>225</v>
      </c>
      <c r="H575" t="s">
        <v>227</v>
      </c>
      <c r="I575" t="s">
        <v>215</v>
      </c>
      <c r="J575">
        <v>8703</v>
      </c>
      <c r="K575" t="s">
        <v>223</v>
      </c>
      <c r="L575" t="s">
        <v>196</v>
      </c>
    </row>
    <row r="576" spans="4:12" ht="15">
      <c r="D576">
        <f t="shared" si="8"/>
        <v>8706</v>
      </c>
      <c r="E576" t="s">
        <v>192</v>
      </c>
      <c r="F576">
        <v>211</v>
      </c>
      <c r="G576" t="s">
        <v>201</v>
      </c>
      <c r="H576" t="s">
        <v>609</v>
      </c>
      <c r="I576" t="s">
        <v>212</v>
      </c>
      <c r="J576">
        <v>8706</v>
      </c>
      <c r="K576" t="s">
        <v>592</v>
      </c>
      <c r="L576" t="s">
        <v>196</v>
      </c>
    </row>
    <row r="577" spans="4:12" ht="15">
      <c r="D577">
        <f t="shared" si="8"/>
        <v>8713</v>
      </c>
      <c r="E577" t="s">
        <v>192</v>
      </c>
      <c r="F577">
        <v>108</v>
      </c>
      <c r="G577" t="s">
        <v>225</v>
      </c>
      <c r="H577" t="s">
        <v>946</v>
      </c>
      <c r="I577" t="s">
        <v>194</v>
      </c>
      <c r="J577">
        <v>8713</v>
      </c>
      <c r="K577" t="s">
        <v>298</v>
      </c>
      <c r="L577" t="s">
        <v>196</v>
      </c>
    </row>
    <row r="578" spans="4:12" ht="15">
      <c r="D578">
        <f t="shared" si="8"/>
        <v>8715</v>
      </c>
      <c r="E578" t="s">
        <v>192</v>
      </c>
      <c r="F578">
        <v>211</v>
      </c>
      <c r="G578" t="s">
        <v>201</v>
      </c>
      <c r="H578" t="s">
        <v>601</v>
      </c>
      <c r="I578" t="s">
        <v>215</v>
      </c>
      <c r="J578">
        <v>8715</v>
      </c>
      <c r="K578" t="s">
        <v>592</v>
      </c>
      <c r="L578" t="s">
        <v>196</v>
      </c>
    </row>
    <row r="579" spans="4:12" ht="15">
      <c r="D579">
        <f aca="true" t="shared" si="9" ref="D579:D642">J579</f>
        <v>8719</v>
      </c>
      <c r="E579" t="s">
        <v>192</v>
      </c>
      <c r="F579">
        <v>308</v>
      </c>
      <c r="G579" t="s">
        <v>23</v>
      </c>
      <c r="H579" t="s">
        <v>820</v>
      </c>
      <c r="I579" t="s">
        <v>215</v>
      </c>
      <c r="J579">
        <v>8719</v>
      </c>
      <c r="K579" t="s">
        <v>793</v>
      </c>
      <c r="L579" t="s">
        <v>196</v>
      </c>
    </row>
    <row r="580" spans="4:12" ht="15">
      <c r="D580">
        <f t="shared" si="9"/>
        <v>8722</v>
      </c>
      <c r="E580" t="s">
        <v>192</v>
      </c>
      <c r="F580">
        <v>202</v>
      </c>
      <c r="G580" t="s">
        <v>225</v>
      </c>
      <c r="H580" t="s">
        <v>965</v>
      </c>
      <c r="I580" t="s">
        <v>194</v>
      </c>
      <c r="J580">
        <v>8722</v>
      </c>
      <c r="K580" t="s">
        <v>411</v>
      </c>
      <c r="L580" t="s">
        <v>196</v>
      </c>
    </row>
    <row r="581" spans="4:12" ht="15">
      <c r="D581">
        <f t="shared" si="9"/>
        <v>8729</v>
      </c>
      <c r="E581" t="s">
        <v>192</v>
      </c>
      <c r="F581">
        <v>111</v>
      </c>
      <c r="G581" t="s">
        <v>23</v>
      </c>
      <c r="H581" t="s">
        <v>368</v>
      </c>
      <c r="I581" t="s">
        <v>212</v>
      </c>
      <c r="J581">
        <v>8729</v>
      </c>
      <c r="K581" t="s">
        <v>357</v>
      </c>
      <c r="L581" t="s">
        <v>196</v>
      </c>
    </row>
    <row r="582" spans="4:12" ht="15">
      <c r="D582">
        <f t="shared" si="9"/>
        <v>8837</v>
      </c>
      <c r="E582" t="s">
        <v>219</v>
      </c>
      <c r="F582">
        <v>111</v>
      </c>
      <c r="G582" t="s">
        <v>23</v>
      </c>
      <c r="H582" t="s">
        <v>361</v>
      </c>
      <c r="I582" t="s">
        <v>212</v>
      </c>
      <c r="J582">
        <v>8837</v>
      </c>
      <c r="K582" t="s">
        <v>357</v>
      </c>
      <c r="L582" t="s">
        <v>196</v>
      </c>
    </row>
    <row r="583" spans="4:12" ht="15">
      <c r="D583">
        <f t="shared" si="9"/>
        <v>8842</v>
      </c>
      <c r="E583" t="s">
        <v>192</v>
      </c>
      <c r="F583">
        <v>104</v>
      </c>
      <c r="G583" t="s">
        <v>201</v>
      </c>
      <c r="H583" t="s">
        <v>251</v>
      </c>
      <c r="I583" t="s">
        <v>215</v>
      </c>
      <c r="J583">
        <v>8842</v>
      </c>
      <c r="K583" t="s">
        <v>248</v>
      </c>
      <c r="L583" t="s">
        <v>196</v>
      </c>
    </row>
    <row r="584" spans="4:12" ht="15">
      <c r="D584">
        <f t="shared" si="9"/>
        <v>8843</v>
      </c>
      <c r="E584" t="s">
        <v>192</v>
      </c>
      <c r="F584">
        <v>301</v>
      </c>
      <c r="G584" t="s">
        <v>201</v>
      </c>
      <c r="H584" t="s">
        <v>645</v>
      </c>
      <c r="I584" t="s">
        <v>215</v>
      </c>
      <c r="J584">
        <v>8843</v>
      </c>
      <c r="K584" t="s">
        <v>644</v>
      </c>
      <c r="L584" t="s">
        <v>23</v>
      </c>
    </row>
    <row r="585" spans="4:12" ht="15">
      <c r="D585">
        <f t="shared" si="9"/>
        <v>8845</v>
      </c>
      <c r="E585" t="s">
        <v>192</v>
      </c>
      <c r="F585">
        <v>201</v>
      </c>
      <c r="G585" t="s">
        <v>201</v>
      </c>
      <c r="H585" t="s">
        <v>393</v>
      </c>
      <c r="I585" t="s">
        <v>212</v>
      </c>
      <c r="J585">
        <v>8845</v>
      </c>
      <c r="K585" t="s">
        <v>382</v>
      </c>
      <c r="L585" t="s">
        <v>22</v>
      </c>
    </row>
    <row r="586" spans="4:12" ht="15">
      <c r="D586">
        <f t="shared" si="9"/>
        <v>8908</v>
      </c>
      <c r="E586" t="s">
        <v>192</v>
      </c>
      <c r="F586">
        <v>308</v>
      </c>
      <c r="G586" t="s">
        <v>23</v>
      </c>
      <c r="H586" t="s">
        <v>807</v>
      </c>
      <c r="I586" t="s">
        <v>194</v>
      </c>
      <c r="J586">
        <v>8908</v>
      </c>
      <c r="K586" t="s">
        <v>793</v>
      </c>
      <c r="L586" t="s">
        <v>196</v>
      </c>
    </row>
    <row r="587" spans="4:12" ht="15">
      <c r="D587">
        <f t="shared" si="9"/>
        <v>8911</v>
      </c>
      <c r="E587" t="s">
        <v>192</v>
      </c>
      <c r="F587">
        <v>207</v>
      </c>
      <c r="G587" t="s">
        <v>225</v>
      </c>
      <c r="H587" t="s">
        <v>985</v>
      </c>
      <c r="I587" t="s">
        <v>207</v>
      </c>
      <c r="J587">
        <v>8911</v>
      </c>
      <c r="K587" t="s">
        <v>537</v>
      </c>
      <c r="L587" t="s">
        <v>196</v>
      </c>
    </row>
    <row r="588" spans="4:12" ht="15">
      <c r="D588">
        <f t="shared" si="9"/>
        <v>8912</v>
      </c>
      <c r="E588" t="s">
        <v>192</v>
      </c>
      <c r="F588">
        <v>307</v>
      </c>
      <c r="G588" t="s">
        <v>23</v>
      </c>
      <c r="H588" t="s">
        <v>787</v>
      </c>
      <c r="I588" t="s">
        <v>215</v>
      </c>
      <c r="J588">
        <v>8912</v>
      </c>
      <c r="K588" t="s">
        <v>765</v>
      </c>
      <c r="L588" t="s">
        <v>196</v>
      </c>
    </row>
    <row r="589" spans="4:12" ht="15">
      <c r="D589">
        <f t="shared" si="9"/>
        <v>8967</v>
      </c>
      <c r="E589" t="s">
        <v>192</v>
      </c>
      <c r="F589">
        <v>308</v>
      </c>
      <c r="G589" t="s">
        <v>225</v>
      </c>
      <c r="H589" t="s">
        <v>1033</v>
      </c>
      <c r="I589" t="s">
        <v>212</v>
      </c>
      <c r="J589">
        <v>8967</v>
      </c>
      <c r="K589" t="s">
        <v>793</v>
      </c>
      <c r="L589" t="s">
        <v>196</v>
      </c>
    </row>
    <row r="590" spans="4:12" ht="15">
      <c r="D590">
        <f t="shared" si="9"/>
        <v>8974</v>
      </c>
      <c r="E590" t="s">
        <v>192</v>
      </c>
      <c r="F590">
        <v>201</v>
      </c>
      <c r="G590" t="s">
        <v>23</v>
      </c>
      <c r="H590" t="s">
        <v>390</v>
      </c>
      <c r="I590" t="s">
        <v>218</v>
      </c>
      <c r="J590">
        <v>8974</v>
      </c>
      <c r="K590" t="s">
        <v>382</v>
      </c>
      <c r="L590" t="s">
        <v>383</v>
      </c>
    </row>
    <row r="591" spans="4:12" ht="15">
      <c r="D591">
        <f t="shared" si="9"/>
        <v>8974</v>
      </c>
      <c r="E591" t="s">
        <v>192</v>
      </c>
      <c r="F591">
        <v>301</v>
      </c>
      <c r="G591" t="s">
        <v>23</v>
      </c>
      <c r="H591" t="s">
        <v>390</v>
      </c>
      <c r="I591" t="s">
        <v>218</v>
      </c>
      <c r="J591">
        <v>8974</v>
      </c>
      <c r="K591" t="s">
        <v>644</v>
      </c>
      <c r="L591" t="s">
        <v>383</v>
      </c>
    </row>
    <row r="592" spans="4:12" ht="15">
      <c r="D592">
        <f t="shared" si="9"/>
        <v>8977</v>
      </c>
      <c r="E592" t="s">
        <v>192</v>
      </c>
      <c r="F592">
        <v>201</v>
      </c>
      <c r="G592" t="s">
        <v>201</v>
      </c>
      <c r="H592" t="s">
        <v>385</v>
      </c>
      <c r="I592" t="s">
        <v>207</v>
      </c>
      <c r="J592">
        <v>8977</v>
      </c>
      <c r="K592" t="s">
        <v>382</v>
      </c>
      <c r="L592" t="s">
        <v>22</v>
      </c>
    </row>
    <row r="593" spans="4:12" ht="15">
      <c r="D593">
        <f t="shared" si="9"/>
        <v>9000</v>
      </c>
      <c r="E593" t="s">
        <v>192</v>
      </c>
      <c r="F593">
        <v>102</v>
      </c>
      <c r="G593" t="s">
        <v>201</v>
      </c>
      <c r="H593" t="s">
        <v>222</v>
      </c>
      <c r="I593" t="s">
        <v>218</v>
      </c>
      <c r="J593">
        <v>9000</v>
      </c>
      <c r="K593" t="s">
        <v>223</v>
      </c>
      <c r="L593" t="s">
        <v>196</v>
      </c>
    </row>
    <row r="594" spans="4:12" ht="15">
      <c r="D594">
        <f t="shared" si="9"/>
        <v>9036</v>
      </c>
      <c r="E594" t="s">
        <v>192</v>
      </c>
      <c r="F594">
        <v>304</v>
      </c>
      <c r="G594" t="s">
        <v>23</v>
      </c>
      <c r="H594" t="s">
        <v>694</v>
      </c>
      <c r="I594" t="s">
        <v>218</v>
      </c>
      <c r="J594">
        <v>9036</v>
      </c>
      <c r="K594" t="s">
        <v>689</v>
      </c>
      <c r="L594" t="s">
        <v>196</v>
      </c>
    </row>
    <row r="595" spans="4:12" ht="15">
      <c r="D595">
        <f t="shared" si="9"/>
        <v>9053</v>
      </c>
      <c r="E595" t="s">
        <v>192</v>
      </c>
      <c r="F595">
        <v>101</v>
      </c>
      <c r="G595" t="s">
        <v>23</v>
      </c>
      <c r="H595" t="s">
        <v>200</v>
      </c>
      <c r="I595" t="s">
        <v>194</v>
      </c>
      <c r="J595">
        <v>9053</v>
      </c>
      <c r="K595" t="s">
        <v>195</v>
      </c>
      <c r="L595" t="s">
        <v>196</v>
      </c>
    </row>
    <row r="596" spans="4:12" ht="15">
      <c r="D596">
        <f t="shared" si="9"/>
        <v>9087</v>
      </c>
      <c r="E596" t="s">
        <v>192</v>
      </c>
      <c r="F596">
        <v>103</v>
      </c>
      <c r="G596" t="s">
        <v>23</v>
      </c>
      <c r="H596" t="s">
        <v>237</v>
      </c>
      <c r="I596" t="s">
        <v>194</v>
      </c>
      <c r="J596">
        <v>9087</v>
      </c>
      <c r="K596" t="s">
        <v>234</v>
      </c>
      <c r="L596" t="s">
        <v>196</v>
      </c>
    </row>
    <row r="597" spans="4:12" ht="15">
      <c r="D597">
        <f t="shared" si="9"/>
        <v>9089</v>
      </c>
      <c r="E597" t="s">
        <v>219</v>
      </c>
      <c r="F597">
        <v>103</v>
      </c>
      <c r="G597" t="s">
        <v>23</v>
      </c>
      <c r="H597" t="s">
        <v>238</v>
      </c>
      <c r="I597" t="s">
        <v>194</v>
      </c>
      <c r="J597">
        <v>9089</v>
      </c>
      <c r="K597" t="s">
        <v>234</v>
      </c>
      <c r="L597" t="s">
        <v>196</v>
      </c>
    </row>
    <row r="598" spans="4:12" ht="15">
      <c r="D598">
        <f t="shared" si="9"/>
        <v>9097</v>
      </c>
      <c r="E598" t="s">
        <v>192</v>
      </c>
      <c r="F598">
        <v>203</v>
      </c>
      <c r="G598" t="s">
        <v>23</v>
      </c>
      <c r="H598" t="s">
        <v>445</v>
      </c>
      <c r="I598" t="s">
        <v>212</v>
      </c>
      <c r="J598">
        <v>9097</v>
      </c>
      <c r="K598" t="s">
        <v>444</v>
      </c>
      <c r="L598" t="s">
        <v>196</v>
      </c>
    </row>
    <row r="599" spans="4:12" ht="15">
      <c r="D599">
        <f t="shared" si="9"/>
        <v>9112</v>
      </c>
      <c r="E599" t="s">
        <v>192</v>
      </c>
      <c r="F599">
        <v>105</v>
      </c>
      <c r="G599" t="s">
        <v>23</v>
      </c>
      <c r="H599" t="s">
        <v>261</v>
      </c>
      <c r="I599" t="s">
        <v>215</v>
      </c>
      <c r="J599">
        <v>9112</v>
      </c>
      <c r="K599" t="s">
        <v>259</v>
      </c>
      <c r="L599" t="s">
        <v>196</v>
      </c>
    </row>
    <row r="600" spans="4:12" ht="15">
      <c r="D600">
        <f t="shared" si="9"/>
        <v>9145</v>
      </c>
      <c r="E600" t="s">
        <v>192</v>
      </c>
      <c r="F600">
        <v>304</v>
      </c>
      <c r="G600" t="s">
        <v>23</v>
      </c>
      <c r="H600" t="s">
        <v>716</v>
      </c>
      <c r="I600" t="s">
        <v>218</v>
      </c>
      <c r="J600">
        <v>9145</v>
      </c>
      <c r="K600" t="s">
        <v>689</v>
      </c>
      <c r="L600" t="s">
        <v>196</v>
      </c>
    </row>
    <row r="601" spans="4:12" ht="15">
      <c r="D601">
        <f t="shared" si="9"/>
        <v>9149</v>
      </c>
      <c r="E601" t="s">
        <v>192</v>
      </c>
      <c r="F601">
        <v>101</v>
      </c>
      <c r="G601" t="s">
        <v>23</v>
      </c>
      <c r="H601" t="s">
        <v>198</v>
      </c>
      <c r="I601" t="s">
        <v>199</v>
      </c>
      <c r="J601">
        <v>9149</v>
      </c>
      <c r="K601" t="s">
        <v>195</v>
      </c>
      <c r="L601" t="s">
        <v>196</v>
      </c>
    </row>
    <row r="602" spans="4:11" ht="15">
      <c r="D602">
        <f t="shared" si="9"/>
        <v>9178</v>
      </c>
      <c r="E602" t="s">
        <v>192</v>
      </c>
      <c r="F602">
        <v>212</v>
      </c>
      <c r="G602" t="s">
        <v>23</v>
      </c>
      <c r="H602" t="s">
        <v>642</v>
      </c>
      <c r="I602" t="s">
        <v>218</v>
      </c>
      <c r="J602">
        <v>9178</v>
      </c>
      <c r="K602" t="s">
        <v>629</v>
      </c>
    </row>
    <row r="603" spans="4:12" ht="15">
      <c r="D603">
        <f t="shared" si="9"/>
        <v>9209</v>
      </c>
      <c r="E603" t="s">
        <v>192</v>
      </c>
      <c r="F603">
        <v>312</v>
      </c>
      <c r="G603" t="s">
        <v>23</v>
      </c>
      <c r="H603" t="s">
        <v>878</v>
      </c>
      <c r="I603" t="s">
        <v>215</v>
      </c>
      <c r="J603">
        <v>9209</v>
      </c>
      <c r="K603" t="s">
        <v>872</v>
      </c>
      <c r="L603" t="s">
        <v>196</v>
      </c>
    </row>
    <row r="604" spans="4:12" ht="15">
      <c r="D604">
        <f t="shared" si="9"/>
        <v>10028</v>
      </c>
      <c r="E604" t="s">
        <v>192</v>
      </c>
      <c r="F604">
        <v>307</v>
      </c>
      <c r="G604" t="s">
        <v>225</v>
      </c>
      <c r="H604" t="s">
        <v>1016</v>
      </c>
      <c r="I604" t="s">
        <v>203</v>
      </c>
      <c r="J604">
        <v>10028</v>
      </c>
      <c r="K604" t="s">
        <v>765</v>
      </c>
      <c r="L604" t="s">
        <v>196</v>
      </c>
    </row>
    <row r="605" spans="4:12" ht="15">
      <c r="D605">
        <f t="shared" si="9"/>
        <v>10030</v>
      </c>
      <c r="E605" t="s">
        <v>192</v>
      </c>
      <c r="F605">
        <v>309</v>
      </c>
      <c r="G605" t="s">
        <v>23</v>
      </c>
      <c r="H605" t="s">
        <v>840</v>
      </c>
      <c r="I605" t="s">
        <v>218</v>
      </c>
      <c r="J605">
        <v>10030</v>
      </c>
      <c r="K605" t="s">
        <v>826</v>
      </c>
      <c r="L605" t="s">
        <v>196</v>
      </c>
    </row>
    <row r="606" spans="4:12" ht="15">
      <c r="D606">
        <f t="shared" si="9"/>
        <v>10034</v>
      </c>
      <c r="E606" t="s">
        <v>192</v>
      </c>
      <c r="F606">
        <v>309</v>
      </c>
      <c r="G606" t="s">
        <v>225</v>
      </c>
      <c r="H606" t="s">
        <v>1041</v>
      </c>
      <c r="I606" t="s">
        <v>218</v>
      </c>
      <c r="J606">
        <v>10034</v>
      </c>
      <c r="K606" t="s">
        <v>826</v>
      </c>
      <c r="L606" t="s">
        <v>196</v>
      </c>
    </row>
    <row r="607" spans="4:12" ht="15">
      <c r="D607">
        <f t="shared" si="9"/>
        <v>10036</v>
      </c>
      <c r="E607" t="s">
        <v>192</v>
      </c>
      <c r="F607">
        <v>309</v>
      </c>
      <c r="G607" t="s">
        <v>201</v>
      </c>
      <c r="H607" t="s">
        <v>832</v>
      </c>
      <c r="I607" t="s">
        <v>215</v>
      </c>
      <c r="J607">
        <v>10036</v>
      </c>
      <c r="K607" t="s">
        <v>826</v>
      </c>
      <c r="L607" t="s">
        <v>196</v>
      </c>
    </row>
    <row r="608" spans="4:12" ht="15">
      <c r="D608">
        <f t="shared" si="9"/>
        <v>10041</v>
      </c>
      <c r="E608" t="s">
        <v>192</v>
      </c>
      <c r="F608">
        <v>203</v>
      </c>
      <c r="G608" t="s">
        <v>201</v>
      </c>
      <c r="H608" t="s">
        <v>460</v>
      </c>
      <c r="I608" t="s">
        <v>203</v>
      </c>
      <c r="J608">
        <v>10041</v>
      </c>
      <c r="K608" t="s">
        <v>444</v>
      </c>
      <c r="L608" t="s">
        <v>196</v>
      </c>
    </row>
    <row r="609" spans="4:12" ht="15">
      <c r="D609">
        <f t="shared" si="9"/>
        <v>10049</v>
      </c>
      <c r="E609" t="s">
        <v>192</v>
      </c>
      <c r="F609">
        <v>202</v>
      </c>
      <c r="G609" t="s">
        <v>23</v>
      </c>
      <c r="H609" t="s">
        <v>421</v>
      </c>
      <c r="I609" t="s">
        <v>194</v>
      </c>
      <c r="J609">
        <v>10049</v>
      </c>
      <c r="K609" t="s">
        <v>411</v>
      </c>
      <c r="L609" t="s">
        <v>196</v>
      </c>
    </row>
    <row r="610" spans="4:12" ht="15">
      <c r="D610">
        <f t="shared" si="9"/>
        <v>10051</v>
      </c>
      <c r="E610" t="s">
        <v>192</v>
      </c>
      <c r="F610">
        <v>202</v>
      </c>
      <c r="G610" t="s">
        <v>23</v>
      </c>
      <c r="H610" t="s">
        <v>437</v>
      </c>
      <c r="I610" t="s">
        <v>194</v>
      </c>
      <c r="J610">
        <v>10051</v>
      </c>
      <c r="K610" t="s">
        <v>411</v>
      </c>
      <c r="L610" t="s">
        <v>196</v>
      </c>
    </row>
    <row r="611" spans="4:12" ht="15">
      <c r="D611">
        <f t="shared" si="9"/>
        <v>10122</v>
      </c>
      <c r="E611" t="s">
        <v>192</v>
      </c>
      <c r="F611">
        <v>105</v>
      </c>
      <c r="G611" t="s">
        <v>225</v>
      </c>
      <c r="H611" t="s">
        <v>936</v>
      </c>
      <c r="I611" t="s">
        <v>215</v>
      </c>
      <c r="J611">
        <v>10122</v>
      </c>
      <c r="K611" t="s">
        <v>259</v>
      </c>
      <c r="L611" t="s">
        <v>196</v>
      </c>
    </row>
    <row r="612" spans="4:12" ht="15">
      <c r="D612">
        <f t="shared" si="9"/>
        <v>10123</v>
      </c>
      <c r="E612" t="s">
        <v>192</v>
      </c>
      <c r="F612">
        <v>307</v>
      </c>
      <c r="G612" t="s">
        <v>23</v>
      </c>
      <c r="H612" t="s">
        <v>773</v>
      </c>
      <c r="I612" t="s">
        <v>215</v>
      </c>
      <c r="J612">
        <v>10123</v>
      </c>
      <c r="K612" t="s">
        <v>765</v>
      </c>
      <c r="L612" t="s">
        <v>196</v>
      </c>
    </row>
    <row r="613" spans="4:12" ht="15">
      <c r="D613">
        <f t="shared" si="9"/>
        <v>10139</v>
      </c>
      <c r="E613" t="s">
        <v>192</v>
      </c>
      <c r="F613">
        <v>307</v>
      </c>
      <c r="G613" t="s">
        <v>23</v>
      </c>
      <c r="H613" t="s">
        <v>776</v>
      </c>
      <c r="I613" t="s">
        <v>194</v>
      </c>
      <c r="J613">
        <v>10139</v>
      </c>
      <c r="K613" t="s">
        <v>765</v>
      </c>
      <c r="L613" t="s">
        <v>196</v>
      </c>
    </row>
    <row r="614" spans="4:12" ht="15">
      <c r="D614">
        <f t="shared" si="9"/>
        <v>10143</v>
      </c>
      <c r="E614" t="s">
        <v>192</v>
      </c>
      <c r="F614">
        <v>307</v>
      </c>
      <c r="G614" t="s">
        <v>201</v>
      </c>
      <c r="H614" t="s">
        <v>769</v>
      </c>
      <c r="I614" t="s">
        <v>212</v>
      </c>
      <c r="J614">
        <v>10143</v>
      </c>
      <c r="K614" t="s">
        <v>765</v>
      </c>
      <c r="L614" t="s">
        <v>196</v>
      </c>
    </row>
    <row r="615" spans="4:12" ht="15">
      <c r="D615">
        <f t="shared" si="9"/>
        <v>10145</v>
      </c>
      <c r="E615" t="s">
        <v>192</v>
      </c>
      <c r="F615">
        <v>307</v>
      </c>
      <c r="G615" t="s">
        <v>23</v>
      </c>
      <c r="H615" t="s">
        <v>767</v>
      </c>
      <c r="I615" t="s">
        <v>215</v>
      </c>
      <c r="J615">
        <v>10145</v>
      </c>
      <c r="K615" t="s">
        <v>765</v>
      </c>
      <c r="L615" t="s">
        <v>196</v>
      </c>
    </row>
    <row r="616" spans="4:12" ht="15">
      <c r="D616">
        <f t="shared" si="9"/>
        <v>10175</v>
      </c>
      <c r="E616" t="s">
        <v>192</v>
      </c>
      <c r="F616">
        <v>104</v>
      </c>
      <c r="G616" t="s">
        <v>23</v>
      </c>
      <c r="H616" t="s">
        <v>256</v>
      </c>
      <c r="I616" t="s">
        <v>215</v>
      </c>
      <c r="J616">
        <v>10175</v>
      </c>
      <c r="K616" t="s">
        <v>248</v>
      </c>
      <c r="L616" t="s">
        <v>196</v>
      </c>
    </row>
    <row r="617" spans="4:12" ht="15">
      <c r="D617">
        <f t="shared" si="9"/>
        <v>10177</v>
      </c>
      <c r="E617" t="s">
        <v>192</v>
      </c>
      <c r="F617">
        <v>108</v>
      </c>
      <c r="G617" t="s">
        <v>201</v>
      </c>
      <c r="H617" t="s">
        <v>306</v>
      </c>
      <c r="I617" t="s">
        <v>218</v>
      </c>
      <c r="J617">
        <v>10177</v>
      </c>
      <c r="K617" t="s">
        <v>298</v>
      </c>
      <c r="L617" t="s">
        <v>196</v>
      </c>
    </row>
    <row r="618" spans="4:12" ht="15">
      <c r="D618">
        <f t="shared" si="9"/>
        <v>10190</v>
      </c>
      <c r="E618" t="s">
        <v>192</v>
      </c>
      <c r="F618">
        <v>310</v>
      </c>
      <c r="G618" t="s">
        <v>23</v>
      </c>
      <c r="H618" t="s">
        <v>862</v>
      </c>
      <c r="I618" t="s">
        <v>318</v>
      </c>
      <c r="J618">
        <v>10190</v>
      </c>
      <c r="K618" t="s">
        <v>848</v>
      </c>
      <c r="L618" t="s">
        <v>196</v>
      </c>
    </row>
    <row r="619" spans="4:12" ht="15">
      <c r="D619">
        <f t="shared" si="9"/>
        <v>10195</v>
      </c>
      <c r="E619" t="s">
        <v>192</v>
      </c>
      <c r="F619">
        <v>306</v>
      </c>
      <c r="G619" t="s">
        <v>23</v>
      </c>
      <c r="H619" t="s">
        <v>760</v>
      </c>
      <c r="I619" t="s">
        <v>215</v>
      </c>
      <c r="J619">
        <v>10195</v>
      </c>
      <c r="K619" t="s">
        <v>748</v>
      </c>
      <c r="L619" t="s">
        <v>196</v>
      </c>
    </row>
    <row r="620" spans="4:12" ht="15">
      <c r="D620">
        <f t="shared" si="9"/>
        <v>10196</v>
      </c>
      <c r="E620" t="s">
        <v>192</v>
      </c>
      <c r="F620">
        <v>306</v>
      </c>
      <c r="G620" t="s">
        <v>23</v>
      </c>
      <c r="H620" t="s">
        <v>755</v>
      </c>
      <c r="I620" t="s">
        <v>215</v>
      </c>
      <c r="J620">
        <v>10196</v>
      </c>
      <c r="K620" t="s">
        <v>748</v>
      </c>
      <c r="L620" t="s">
        <v>196</v>
      </c>
    </row>
    <row r="621" spans="4:12" ht="15">
      <c r="D621">
        <f t="shared" si="9"/>
        <v>10228</v>
      </c>
      <c r="E621" t="s">
        <v>192</v>
      </c>
      <c r="F621">
        <v>108</v>
      </c>
      <c r="G621" t="s">
        <v>23</v>
      </c>
      <c r="H621" t="s">
        <v>312</v>
      </c>
      <c r="I621" t="s">
        <v>199</v>
      </c>
      <c r="J621">
        <v>10228</v>
      </c>
      <c r="K621" t="s">
        <v>298</v>
      </c>
      <c r="L621" t="s">
        <v>196</v>
      </c>
    </row>
    <row r="622" spans="4:12" ht="15">
      <c r="D622">
        <f t="shared" si="9"/>
        <v>10229</v>
      </c>
      <c r="E622" t="s">
        <v>192</v>
      </c>
      <c r="F622">
        <v>304</v>
      </c>
      <c r="G622" t="s">
        <v>23</v>
      </c>
      <c r="H622" t="s">
        <v>709</v>
      </c>
      <c r="I622" t="s">
        <v>215</v>
      </c>
      <c r="J622">
        <v>10229</v>
      </c>
      <c r="K622" t="s">
        <v>689</v>
      </c>
      <c r="L622" t="s">
        <v>196</v>
      </c>
    </row>
    <row r="623" spans="4:12" ht="15">
      <c r="D623">
        <f t="shared" si="9"/>
        <v>10239</v>
      </c>
      <c r="E623" t="s">
        <v>192</v>
      </c>
      <c r="F623">
        <v>312</v>
      </c>
      <c r="G623" t="s">
        <v>23</v>
      </c>
      <c r="H623" t="s">
        <v>885</v>
      </c>
      <c r="I623" t="s">
        <v>215</v>
      </c>
      <c r="J623">
        <v>10239</v>
      </c>
      <c r="K623" t="s">
        <v>872</v>
      </c>
      <c r="L623" t="s">
        <v>196</v>
      </c>
    </row>
    <row r="624" spans="4:11" ht="15">
      <c r="D624">
        <f t="shared" si="9"/>
        <v>10247</v>
      </c>
      <c r="E624" t="s">
        <v>192</v>
      </c>
      <c r="F624">
        <v>302</v>
      </c>
      <c r="G624" t="s">
        <v>23</v>
      </c>
      <c r="H624" t="s">
        <v>653</v>
      </c>
      <c r="I624" t="s">
        <v>215</v>
      </c>
      <c r="J624">
        <v>10247</v>
      </c>
      <c r="K624" t="s">
        <v>651</v>
      </c>
    </row>
    <row r="625" spans="4:12" ht="15">
      <c r="D625">
        <f t="shared" si="9"/>
        <v>10286</v>
      </c>
      <c r="E625" t="s">
        <v>192</v>
      </c>
      <c r="F625">
        <v>202</v>
      </c>
      <c r="G625" t="s">
        <v>201</v>
      </c>
      <c r="H625" t="s">
        <v>438</v>
      </c>
      <c r="I625" t="s">
        <v>215</v>
      </c>
      <c r="J625">
        <v>10286</v>
      </c>
      <c r="K625" t="s">
        <v>411</v>
      </c>
      <c r="L625" t="s">
        <v>196</v>
      </c>
    </row>
    <row r="626" spans="4:12" ht="15">
      <c r="D626">
        <f t="shared" si="9"/>
        <v>10320</v>
      </c>
      <c r="E626" t="s">
        <v>192</v>
      </c>
      <c r="F626">
        <v>304</v>
      </c>
      <c r="G626" t="s">
        <v>225</v>
      </c>
      <c r="H626" t="s">
        <v>1011</v>
      </c>
      <c r="I626" t="s">
        <v>212</v>
      </c>
      <c r="J626">
        <v>10320</v>
      </c>
      <c r="K626" t="s">
        <v>689</v>
      </c>
      <c r="L626" t="s">
        <v>196</v>
      </c>
    </row>
    <row r="627" spans="4:12" ht="15">
      <c r="D627">
        <f t="shared" si="9"/>
        <v>10374</v>
      </c>
      <c r="E627" t="s">
        <v>192</v>
      </c>
      <c r="F627">
        <v>310</v>
      </c>
      <c r="G627" t="s">
        <v>201</v>
      </c>
      <c r="H627" t="s">
        <v>847</v>
      </c>
      <c r="I627" t="s">
        <v>218</v>
      </c>
      <c r="J627">
        <v>10374</v>
      </c>
      <c r="K627" t="s">
        <v>848</v>
      </c>
      <c r="L627" t="s">
        <v>196</v>
      </c>
    </row>
    <row r="628" spans="4:12" ht="15">
      <c r="D628">
        <f t="shared" si="9"/>
        <v>10393</v>
      </c>
      <c r="E628" t="s">
        <v>192</v>
      </c>
      <c r="F628">
        <v>202</v>
      </c>
      <c r="G628" t="s">
        <v>23</v>
      </c>
      <c r="H628" t="s">
        <v>425</v>
      </c>
      <c r="I628" t="s">
        <v>215</v>
      </c>
      <c r="J628">
        <v>10393</v>
      </c>
      <c r="K628" t="s">
        <v>411</v>
      </c>
      <c r="L628" t="s">
        <v>196</v>
      </c>
    </row>
    <row r="629" spans="4:12" ht="15">
      <c r="D629">
        <f t="shared" si="9"/>
        <v>10403</v>
      </c>
      <c r="E629" t="s">
        <v>192</v>
      </c>
      <c r="F629">
        <v>211</v>
      </c>
      <c r="G629" t="s">
        <v>23</v>
      </c>
      <c r="H629" t="s">
        <v>593</v>
      </c>
      <c r="I629" t="s">
        <v>215</v>
      </c>
      <c r="J629">
        <v>10403</v>
      </c>
      <c r="K629" t="s">
        <v>592</v>
      </c>
      <c r="L629" t="s">
        <v>196</v>
      </c>
    </row>
    <row r="630" spans="4:12" ht="15">
      <c r="D630">
        <f t="shared" si="9"/>
        <v>10406</v>
      </c>
      <c r="E630" t="s">
        <v>192</v>
      </c>
      <c r="F630">
        <v>211</v>
      </c>
      <c r="G630" t="s">
        <v>201</v>
      </c>
      <c r="H630" t="s">
        <v>615</v>
      </c>
      <c r="I630" t="s">
        <v>215</v>
      </c>
      <c r="J630">
        <v>10406</v>
      </c>
      <c r="K630" t="s">
        <v>592</v>
      </c>
      <c r="L630" t="s">
        <v>196</v>
      </c>
    </row>
    <row r="631" spans="4:12" ht="15">
      <c r="D631">
        <f t="shared" si="9"/>
        <v>10441</v>
      </c>
      <c r="E631" t="s">
        <v>192</v>
      </c>
      <c r="F631">
        <v>211</v>
      </c>
      <c r="G631" t="s">
        <v>23</v>
      </c>
      <c r="H631" t="s">
        <v>613</v>
      </c>
      <c r="I631" t="s">
        <v>218</v>
      </c>
      <c r="J631">
        <v>10441</v>
      </c>
      <c r="K631" t="s">
        <v>592</v>
      </c>
      <c r="L631" t="s">
        <v>196</v>
      </c>
    </row>
    <row r="632" spans="4:12" ht="15">
      <c r="D632">
        <f t="shared" si="9"/>
        <v>10445</v>
      </c>
      <c r="E632" t="s">
        <v>192</v>
      </c>
      <c r="F632">
        <v>109</v>
      </c>
      <c r="G632" t="s">
        <v>201</v>
      </c>
      <c r="H632" t="s">
        <v>330</v>
      </c>
      <c r="I632" t="s">
        <v>218</v>
      </c>
      <c r="J632">
        <v>10445</v>
      </c>
      <c r="K632" t="s">
        <v>327</v>
      </c>
      <c r="L632" t="s">
        <v>196</v>
      </c>
    </row>
    <row r="633" spans="4:12" ht="15">
      <c r="D633">
        <f t="shared" si="9"/>
        <v>10447</v>
      </c>
      <c r="E633" t="s">
        <v>192</v>
      </c>
      <c r="F633">
        <v>109</v>
      </c>
      <c r="G633" t="s">
        <v>201</v>
      </c>
      <c r="H633" t="s">
        <v>336</v>
      </c>
      <c r="I633" t="s">
        <v>215</v>
      </c>
      <c r="J633">
        <v>10447</v>
      </c>
      <c r="K633" t="s">
        <v>327</v>
      </c>
      <c r="L633" t="s">
        <v>196</v>
      </c>
    </row>
    <row r="634" spans="4:12" ht="15">
      <c r="D634">
        <f t="shared" si="9"/>
        <v>10449</v>
      </c>
      <c r="E634" t="s">
        <v>192</v>
      </c>
      <c r="F634">
        <v>105</v>
      </c>
      <c r="G634" t="s">
        <v>23</v>
      </c>
      <c r="H634" t="s">
        <v>275</v>
      </c>
      <c r="I634" t="s">
        <v>194</v>
      </c>
      <c r="J634">
        <v>10449</v>
      </c>
      <c r="K634" t="s">
        <v>259</v>
      </c>
      <c r="L634" t="s">
        <v>196</v>
      </c>
    </row>
    <row r="635" spans="4:12" ht="15">
      <c r="D635">
        <f t="shared" si="9"/>
        <v>10452</v>
      </c>
      <c r="E635" t="s">
        <v>192</v>
      </c>
      <c r="F635">
        <v>105</v>
      </c>
      <c r="G635" t="s">
        <v>23</v>
      </c>
      <c r="H635" t="s">
        <v>264</v>
      </c>
      <c r="I635" t="s">
        <v>194</v>
      </c>
      <c r="J635">
        <v>10452</v>
      </c>
      <c r="K635" t="s">
        <v>259</v>
      </c>
      <c r="L635" t="s">
        <v>196</v>
      </c>
    </row>
    <row r="636" spans="4:12" ht="15">
      <c r="D636">
        <f t="shared" si="9"/>
        <v>10472</v>
      </c>
      <c r="E636" t="s">
        <v>192</v>
      </c>
      <c r="F636">
        <v>105</v>
      </c>
      <c r="G636" t="s">
        <v>23</v>
      </c>
      <c r="H636" t="s">
        <v>271</v>
      </c>
      <c r="I636" t="s">
        <v>218</v>
      </c>
      <c r="J636">
        <v>10472</v>
      </c>
      <c r="K636" t="s">
        <v>259</v>
      </c>
      <c r="L636" t="s">
        <v>196</v>
      </c>
    </row>
    <row r="637" spans="4:12" ht="15">
      <c r="D637">
        <f t="shared" si="9"/>
        <v>10473</v>
      </c>
      <c r="E637" t="s">
        <v>192</v>
      </c>
      <c r="F637">
        <v>105</v>
      </c>
      <c r="G637" t="s">
        <v>23</v>
      </c>
      <c r="H637" t="s">
        <v>270</v>
      </c>
      <c r="I637" t="s">
        <v>199</v>
      </c>
      <c r="J637">
        <v>10473</v>
      </c>
      <c r="K637" t="s">
        <v>259</v>
      </c>
      <c r="L637" t="s">
        <v>196</v>
      </c>
    </row>
    <row r="638" spans="4:12" ht="15">
      <c r="D638">
        <f t="shared" si="9"/>
        <v>10475</v>
      </c>
      <c r="E638" t="s">
        <v>192</v>
      </c>
      <c r="F638">
        <v>105</v>
      </c>
      <c r="G638" t="s">
        <v>23</v>
      </c>
      <c r="H638" t="s">
        <v>266</v>
      </c>
      <c r="I638" t="s">
        <v>215</v>
      </c>
      <c r="J638">
        <v>10475</v>
      </c>
      <c r="K638" t="s">
        <v>259</v>
      </c>
      <c r="L638" t="s">
        <v>196</v>
      </c>
    </row>
    <row r="639" spans="4:12" ht="15">
      <c r="D639">
        <f t="shared" si="9"/>
        <v>10482</v>
      </c>
      <c r="E639" t="s">
        <v>192</v>
      </c>
      <c r="F639">
        <v>109</v>
      </c>
      <c r="G639" t="s">
        <v>23</v>
      </c>
      <c r="H639" t="s">
        <v>332</v>
      </c>
      <c r="I639" t="s">
        <v>194</v>
      </c>
      <c r="J639">
        <v>10482</v>
      </c>
      <c r="K639" t="s">
        <v>327</v>
      </c>
      <c r="L639" t="s">
        <v>196</v>
      </c>
    </row>
    <row r="640" spans="4:12" ht="15">
      <c r="D640">
        <f t="shared" si="9"/>
        <v>10486</v>
      </c>
      <c r="E640" t="s">
        <v>192</v>
      </c>
      <c r="F640">
        <v>211</v>
      </c>
      <c r="G640" t="s">
        <v>23</v>
      </c>
      <c r="H640" t="s">
        <v>623</v>
      </c>
      <c r="I640" t="s">
        <v>218</v>
      </c>
      <c r="J640">
        <v>10486</v>
      </c>
      <c r="K640" t="s">
        <v>592</v>
      </c>
      <c r="L640" t="s">
        <v>196</v>
      </c>
    </row>
    <row r="641" spans="4:12" ht="15">
      <c r="D641">
        <f t="shared" si="9"/>
        <v>10489</v>
      </c>
      <c r="E641" t="s">
        <v>192</v>
      </c>
      <c r="F641">
        <v>102</v>
      </c>
      <c r="G641" t="s">
        <v>225</v>
      </c>
      <c r="H641" t="s">
        <v>231</v>
      </c>
      <c r="I641" t="s">
        <v>194</v>
      </c>
      <c r="J641">
        <v>10489</v>
      </c>
      <c r="K641" t="s">
        <v>223</v>
      </c>
      <c r="L641" t="s">
        <v>196</v>
      </c>
    </row>
    <row r="642" spans="4:12" ht="15">
      <c r="D642">
        <f t="shared" si="9"/>
        <v>10489</v>
      </c>
      <c r="E642" t="s">
        <v>192</v>
      </c>
      <c r="F642">
        <v>102</v>
      </c>
      <c r="G642" t="s">
        <v>225</v>
      </c>
      <c r="H642" t="s">
        <v>231</v>
      </c>
      <c r="I642" t="s">
        <v>194</v>
      </c>
      <c r="J642">
        <v>10489</v>
      </c>
      <c r="K642" t="s">
        <v>223</v>
      </c>
      <c r="L642" t="s">
        <v>196</v>
      </c>
    </row>
    <row r="643" spans="4:12" ht="15">
      <c r="D643">
        <f aca="true" t="shared" si="10" ref="D643:D706">J643</f>
        <v>10525</v>
      </c>
      <c r="E643" t="s">
        <v>192</v>
      </c>
      <c r="F643">
        <v>108</v>
      </c>
      <c r="G643" t="s">
        <v>23</v>
      </c>
      <c r="H643" t="s">
        <v>324</v>
      </c>
      <c r="I643" t="s">
        <v>218</v>
      </c>
      <c r="J643">
        <v>10525</v>
      </c>
      <c r="K643" t="s">
        <v>298</v>
      </c>
      <c r="L643" t="s">
        <v>196</v>
      </c>
    </row>
    <row r="644" spans="4:12" ht="15">
      <c r="D644">
        <f t="shared" si="10"/>
        <v>10526</v>
      </c>
      <c r="E644" t="s">
        <v>192</v>
      </c>
      <c r="F644">
        <v>108</v>
      </c>
      <c r="G644" t="s">
        <v>23</v>
      </c>
      <c r="H644" t="s">
        <v>297</v>
      </c>
      <c r="I644" t="s">
        <v>194</v>
      </c>
      <c r="J644">
        <v>10526</v>
      </c>
      <c r="K644" t="s">
        <v>298</v>
      </c>
      <c r="L644" t="s">
        <v>196</v>
      </c>
    </row>
    <row r="645" spans="4:12" ht="15">
      <c r="D645">
        <f t="shared" si="10"/>
        <v>10527</v>
      </c>
      <c r="E645" t="s">
        <v>192</v>
      </c>
      <c r="F645">
        <v>108</v>
      </c>
      <c r="G645" t="s">
        <v>225</v>
      </c>
      <c r="H645" t="s">
        <v>943</v>
      </c>
      <c r="I645" t="s">
        <v>194</v>
      </c>
      <c r="J645">
        <v>10527</v>
      </c>
      <c r="K645" t="s">
        <v>298</v>
      </c>
      <c r="L645" t="s">
        <v>196</v>
      </c>
    </row>
    <row r="646" spans="4:12" ht="15">
      <c r="D646">
        <f t="shared" si="10"/>
        <v>10540</v>
      </c>
      <c r="E646" t="s">
        <v>192</v>
      </c>
      <c r="F646">
        <v>307</v>
      </c>
      <c r="G646" t="s">
        <v>23</v>
      </c>
      <c r="H646" t="s">
        <v>774</v>
      </c>
      <c r="I646" t="s">
        <v>218</v>
      </c>
      <c r="J646">
        <v>10540</v>
      </c>
      <c r="K646" t="s">
        <v>765</v>
      </c>
      <c r="L646" t="s">
        <v>196</v>
      </c>
    </row>
    <row r="647" spans="4:12" ht="15">
      <c r="D647">
        <f t="shared" si="10"/>
        <v>10576</v>
      </c>
      <c r="E647" t="s">
        <v>192</v>
      </c>
      <c r="F647">
        <v>201</v>
      </c>
      <c r="G647" t="s">
        <v>23</v>
      </c>
      <c r="H647" t="s">
        <v>408</v>
      </c>
      <c r="I647" t="s">
        <v>215</v>
      </c>
      <c r="J647">
        <v>10576</v>
      </c>
      <c r="K647" t="s">
        <v>382</v>
      </c>
      <c r="L647" t="s">
        <v>383</v>
      </c>
    </row>
    <row r="648" spans="4:12" ht="15">
      <c r="D648">
        <f t="shared" si="10"/>
        <v>10576</v>
      </c>
      <c r="E648" t="s">
        <v>192</v>
      </c>
      <c r="F648">
        <v>301</v>
      </c>
      <c r="G648" t="s">
        <v>23</v>
      </c>
      <c r="H648" t="s">
        <v>408</v>
      </c>
      <c r="I648" t="s">
        <v>215</v>
      </c>
      <c r="J648">
        <v>10576</v>
      </c>
      <c r="K648" t="s">
        <v>644</v>
      </c>
      <c r="L648" t="s">
        <v>383</v>
      </c>
    </row>
    <row r="649" spans="4:12" ht="15">
      <c r="D649">
        <f t="shared" si="10"/>
        <v>10639</v>
      </c>
      <c r="E649" t="s">
        <v>192</v>
      </c>
      <c r="F649">
        <v>202</v>
      </c>
      <c r="G649" t="s">
        <v>201</v>
      </c>
      <c r="H649" t="s">
        <v>414</v>
      </c>
      <c r="I649" t="s">
        <v>203</v>
      </c>
      <c r="J649">
        <v>10639</v>
      </c>
      <c r="K649" t="s">
        <v>411</v>
      </c>
      <c r="L649" t="s">
        <v>196</v>
      </c>
    </row>
    <row r="650" spans="4:12" ht="15">
      <c r="D650">
        <f t="shared" si="10"/>
        <v>10661</v>
      </c>
      <c r="E650" t="s">
        <v>192</v>
      </c>
      <c r="F650">
        <v>109</v>
      </c>
      <c r="G650" t="s">
        <v>201</v>
      </c>
      <c r="H650" t="s">
        <v>337</v>
      </c>
      <c r="I650" t="s">
        <v>218</v>
      </c>
      <c r="J650">
        <v>10661</v>
      </c>
      <c r="K650" t="s">
        <v>327</v>
      </c>
      <c r="L650" t="s">
        <v>196</v>
      </c>
    </row>
    <row r="651" spans="4:12" ht="15">
      <c r="D651">
        <f t="shared" si="10"/>
        <v>10681</v>
      </c>
      <c r="E651" t="s">
        <v>192</v>
      </c>
      <c r="F651">
        <v>309</v>
      </c>
      <c r="G651" t="s">
        <v>225</v>
      </c>
      <c r="H651" t="s">
        <v>1035</v>
      </c>
      <c r="I651" t="s">
        <v>218</v>
      </c>
      <c r="J651">
        <v>10681</v>
      </c>
      <c r="K651" t="s">
        <v>826</v>
      </c>
      <c r="L651" t="s">
        <v>196</v>
      </c>
    </row>
    <row r="652" spans="4:12" ht="15">
      <c r="D652">
        <f t="shared" si="10"/>
        <v>10710</v>
      </c>
      <c r="E652" t="s">
        <v>192</v>
      </c>
      <c r="F652">
        <v>105</v>
      </c>
      <c r="G652" t="s">
        <v>23</v>
      </c>
      <c r="H652" t="s">
        <v>263</v>
      </c>
      <c r="I652" t="s">
        <v>194</v>
      </c>
      <c r="J652">
        <v>10710</v>
      </c>
      <c r="K652" t="s">
        <v>259</v>
      </c>
      <c r="L652" t="s">
        <v>196</v>
      </c>
    </row>
    <row r="653" spans="4:12" ht="15">
      <c r="D653">
        <f t="shared" si="10"/>
        <v>10711</v>
      </c>
      <c r="E653" t="s">
        <v>192</v>
      </c>
      <c r="F653">
        <v>105</v>
      </c>
      <c r="G653" t="s">
        <v>23</v>
      </c>
      <c r="H653" t="s">
        <v>260</v>
      </c>
      <c r="I653" t="s">
        <v>218</v>
      </c>
      <c r="J653">
        <v>10711</v>
      </c>
      <c r="K653" t="s">
        <v>259</v>
      </c>
      <c r="L653" t="s">
        <v>196</v>
      </c>
    </row>
    <row r="654" spans="4:12" ht="15">
      <c r="D654">
        <f t="shared" si="10"/>
        <v>10782</v>
      </c>
      <c r="E654" t="s">
        <v>219</v>
      </c>
      <c r="F654">
        <v>102</v>
      </c>
      <c r="G654" t="s">
        <v>23</v>
      </c>
      <c r="H654" t="s">
        <v>230</v>
      </c>
      <c r="I654" t="s">
        <v>199</v>
      </c>
      <c r="J654">
        <v>10782</v>
      </c>
      <c r="K654" t="s">
        <v>223</v>
      </c>
      <c r="L654" t="s">
        <v>196</v>
      </c>
    </row>
    <row r="655" spans="4:12" ht="15">
      <c r="D655">
        <f t="shared" si="10"/>
        <v>10814</v>
      </c>
      <c r="E655" t="s">
        <v>192</v>
      </c>
      <c r="F655">
        <v>310</v>
      </c>
      <c r="G655" t="s">
        <v>23</v>
      </c>
      <c r="H655" t="s">
        <v>861</v>
      </c>
      <c r="I655" t="s">
        <v>215</v>
      </c>
      <c r="J655">
        <v>10814</v>
      </c>
      <c r="K655" t="s">
        <v>848</v>
      </c>
      <c r="L655" t="s">
        <v>196</v>
      </c>
    </row>
    <row r="656" spans="4:12" ht="15">
      <c r="D656">
        <f t="shared" si="10"/>
        <v>10854</v>
      </c>
      <c r="E656" t="s">
        <v>192</v>
      </c>
      <c r="F656">
        <v>309</v>
      </c>
      <c r="G656" t="s">
        <v>23</v>
      </c>
      <c r="H656" t="s">
        <v>839</v>
      </c>
      <c r="I656" t="s">
        <v>199</v>
      </c>
      <c r="J656">
        <v>10854</v>
      </c>
      <c r="K656" t="s">
        <v>826</v>
      </c>
      <c r="L656" t="s">
        <v>196</v>
      </c>
    </row>
    <row r="657" spans="4:12" ht="15">
      <c r="D657">
        <f t="shared" si="10"/>
        <v>10855</v>
      </c>
      <c r="E657" t="s">
        <v>192</v>
      </c>
      <c r="F657">
        <v>309</v>
      </c>
      <c r="G657" t="s">
        <v>23</v>
      </c>
      <c r="H657" t="s">
        <v>831</v>
      </c>
      <c r="I657" t="s">
        <v>199</v>
      </c>
      <c r="J657">
        <v>10855</v>
      </c>
      <c r="K657" t="s">
        <v>826</v>
      </c>
      <c r="L657" t="s">
        <v>196</v>
      </c>
    </row>
    <row r="658" spans="4:12" ht="15">
      <c r="D658">
        <f t="shared" si="10"/>
        <v>10859</v>
      </c>
      <c r="E658" t="s">
        <v>192</v>
      </c>
      <c r="F658">
        <v>309</v>
      </c>
      <c r="G658" t="s">
        <v>23</v>
      </c>
      <c r="H658" t="s">
        <v>833</v>
      </c>
      <c r="I658" t="s">
        <v>199</v>
      </c>
      <c r="J658">
        <v>10859</v>
      </c>
      <c r="K658" t="s">
        <v>826</v>
      </c>
      <c r="L658" t="s">
        <v>196</v>
      </c>
    </row>
    <row r="659" spans="4:12" ht="15">
      <c r="D659">
        <f t="shared" si="10"/>
        <v>10860</v>
      </c>
      <c r="E659" t="s">
        <v>192</v>
      </c>
      <c r="F659">
        <v>309</v>
      </c>
      <c r="G659" t="s">
        <v>23</v>
      </c>
      <c r="H659" t="s">
        <v>835</v>
      </c>
      <c r="I659" t="s">
        <v>199</v>
      </c>
      <c r="J659">
        <v>10860</v>
      </c>
      <c r="K659" t="s">
        <v>826</v>
      </c>
      <c r="L659" t="s">
        <v>196</v>
      </c>
    </row>
    <row r="660" spans="4:12" ht="15">
      <c r="D660">
        <f t="shared" si="10"/>
        <v>10862</v>
      </c>
      <c r="E660" t="s">
        <v>192</v>
      </c>
      <c r="F660">
        <v>109</v>
      </c>
      <c r="G660" t="s">
        <v>23</v>
      </c>
      <c r="H660" t="s">
        <v>338</v>
      </c>
      <c r="I660" t="s">
        <v>199</v>
      </c>
      <c r="J660">
        <v>10862</v>
      </c>
      <c r="K660" t="s">
        <v>327</v>
      </c>
      <c r="L660" t="s">
        <v>196</v>
      </c>
    </row>
    <row r="661" spans="4:12" ht="15">
      <c r="D661">
        <f t="shared" si="10"/>
        <v>10869</v>
      </c>
      <c r="E661" t="s">
        <v>192</v>
      </c>
      <c r="F661">
        <v>201</v>
      </c>
      <c r="G661" t="s">
        <v>23</v>
      </c>
      <c r="H661" t="s">
        <v>397</v>
      </c>
      <c r="I661" t="s">
        <v>194</v>
      </c>
      <c r="J661">
        <v>10869</v>
      </c>
      <c r="K661" t="s">
        <v>382</v>
      </c>
      <c r="L661" t="s">
        <v>383</v>
      </c>
    </row>
    <row r="662" spans="4:12" ht="15">
      <c r="D662">
        <f t="shared" si="10"/>
        <v>10869</v>
      </c>
      <c r="E662" t="s">
        <v>192</v>
      </c>
      <c r="F662">
        <v>301</v>
      </c>
      <c r="G662" t="s">
        <v>23</v>
      </c>
      <c r="H662" t="s">
        <v>397</v>
      </c>
      <c r="I662" t="s">
        <v>194</v>
      </c>
      <c r="J662">
        <v>10869</v>
      </c>
      <c r="K662" t="s">
        <v>644</v>
      </c>
      <c r="L662" t="s">
        <v>383</v>
      </c>
    </row>
    <row r="663" spans="4:12" ht="15">
      <c r="D663">
        <f t="shared" si="10"/>
        <v>10870</v>
      </c>
      <c r="E663" t="s">
        <v>192</v>
      </c>
      <c r="F663">
        <v>309</v>
      </c>
      <c r="G663" t="s">
        <v>23</v>
      </c>
      <c r="H663" t="s">
        <v>836</v>
      </c>
      <c r="I663" t="s">
        <v>199</v>
      </c>
      <c r="J663">
        <v>10870</v>
      </c>
      <c r="K663" t="s">
        <v>826</v>
      </c>
      <c r="L663" t="s">
        <v>196</v>
      </c>
    </row>
    <row r="664" spans="4:12" ht="15">
      <c r="D664">
        <f t="shared" si="10"/>
        <v>10907</v>
      </c>
      <c r="E664" t="s">
        <v>192</v>
      </c>
      <c r="F664">
        <v>108</v>
      </c>
      <c r="G664" t="s">
        <v>23</v>
      </c>
      <c r="H664" t="s">
        <v>322</v>
      </c>
      <c r="I664" t="s">
        <v>194</v>
      </c>
      <c r="J664">
        <v>10907</v>
      </c>
      <c r="K664" t="s">
        <v>298</v>
      </c>
      <c r="L664" t="s">
        <v>196</v>
      </c>
    </row>
    <row r="665" spans="4:12" ht="15">
      <c r="D665">
        <f t="shared" si="10"/>
        <v>10908</v>
      </c>
      <c r="E665" t="s">
        <v>192</v>
      </c>
      <c r="F665">
        <v>108</v>
      </c>
      <c r="G665" t="s">
        <v>23</v>
      </c>
      <c r="H665" t="s">
        <v>301</v>
      </c>
      <c r="I665" t="s">
        <v>218</v>
      </c>
      <c r="J665">
        <v>10908</v>
      </c>
      <c r="K665" t="s">
        <v>298</v>
      </c>
      <c r="L665" t="s">
        <v>196</v>
      </c>
    </row>
    <row r="666" spans="4:12" ht="15">
      <c r="D666">
        <f t="shared" si="10"/>
        <v>10934</v>
      </c>
      <c r="E666" t="s">
        <v>192</v>
      </c>
      <c r="F666">
        <v>306</v>
      </c>
      <c r="G666" t="s">
        <v>23</v>
      </c>
      <c r="H666" t="s">
        <v>761</v>
      </c>
      <c r="I666" t="s">
        <v>194</v>
      </c>
      <c r="J666">
        <v>10934</v>
      </c>
      <c r="K666" t="s">
        <v>748</v>
      </c>
      <c r="L666" t="s">
        <v>196</v>
      </c>
    </row>
    <row r="667" spans="4:12" ht="15">
      <c r="D667">
        <f t="shared" si="10"/>
        <v>10942</v>
      </c>
      <c r="E667" t="s">
        <v>192</v>
      </c>
      <c r="F667">
        <v>211</v>
      </c>
      <c r="G667" t="s">
        <v>201</v>
      </c>
      <c r="H667" t="s">
        <v>618</v>
      </c>
      <c r="I667" t="s">
        <v>215</v>
      </c>
      <c r="J667">
        <v>10942</v>
      </c>
      <c r="K667" t="s">
        <v>592</v>
      </c>
      <c r="L667" t="s">
        <v>196</v>
      </c>
    </row>
    <row r="668" spans="4:12" ht="15">
      <c r="D668">
        <f t="shared" si="10"/>
        <v>10949</v>
      </c>
      <c r="E668" t="s">
        <v>192</v>
      </c>
      <c r="F668">
        <v>103</v>
      </c>
      <c r="G668" t="s">
        <v>23</v>
      </c>
      <c r="H668" t="s">
        <v>244</v>
      </c>
      <c r="I668" t="s">
        <v>194</v>
      </c>
      <c r="J668">
        <v>10949</v>
      </c>
      <c r="K668" t="s">
        <v>234</v>
      </c>
      <c r="L668" t="s">
        <v>196</v>
      </c>
    </row>
    <row r="669" spans="4:12" ht="15">
      <c r="D669">
        <f t="shared" si="10"/>
        <v>10950</v>
      </c>
      <c r="E669" t="s">
        <v>192</v>
      </c>
      <c r="F669">
        <v>103</v>
      </c>
      <c r="G669" t="s">
        <v>23</v>
      </c>
      <c r="H669" t="s">
        <v>245</v>
      </c>
      <c r="I669" t="s">
        <v>215</v>
      </c>
      <c r="J669">
        <v>10950</v>
      </c>
      <c r="K669" t="s">
        <v>234</v>
      </c>
      <c r="L669" t="s">
        <v>196</v>
      </c>
    </row>
    <row r="670" spans="4:12" ht="15">
      <c r="D670">
        <f t="shared" si="10"/>
        <v>10969</v>
      </c>
      <c r="E670" t="s">
        <v>192</v>
      </c>
      <c r="F670">
        <v>211</v>
      </c>
      <c r="G670" t="s">
        <v>23</v>
      </c>
      <c r="H670" t="s">
        <v>594</v>
      </c>
      <c r="I670" t="s">
        <v>194</v>
      </c>
      <c r="J670">
        <v>10969</v>
      </c>
      <c r="K670" t="s">
        <v>592</v>
      </c>
      <c r="L670" t="s">
        <v>196</v>
      </c>
    </row>
    <row r="671" spans="4:12" ht="15">
      <c r="D671">
        <f t="shared" si="10"/>
        <v>10975</v>
      </c>
      <c r="E671" t="s">
        <v>192</v>
      </c>
      <c r="F671">
        <v>201</v>
      </c>
      <c r="G671" t="s">
        <v>23</v>
      </c>
      <c r="H671" t="s">
        <v>399</v>
      </c>
      <c r="I671" t="s">
        <v>218</v>
      </c>
      <c r="J671">
        <v>10975</v>
      </c>
      <c r="K671" t="s">
        <v>382</v>
      </c>
      <c r="L671" t="s">
        <v>383</v>
      </c>
    </row>
    <row r="672" spans="4:12" ht="15">
      <c r="D672">
        <f t="shared" si="10"/>
        <v>10975</v>
      </c>
      <c r="E672" t="s">
        <v>192</v>
      </c>
      <c r="F672">
        <v>301</v>
      </c>
      <c r="G672" t="s">
        <v>23</v>
      </c>
      <c r="H672" t="s">
        <v>399</v>
      </c>
      <c r="I672" t="s">
        <v>218</v>
      </c>
      <c r="J672">
        <v>10975</v>
      </c>
      <c r="K672" t="s">
        <v>644</v>
      </c>
      <c r="L672" t="s">
        <v>383</v>
      </c>
    </row>
    <row r="673" spans="4:12" ht="15">
      <c r="D673">
        <f t="shared" si="10"/>
        <v>11007</v>
      </c>
      <c r="E673" t="s">
        <v>192</v>
      </c>
      <c r="F673">
        <v>309</v>
      </c>
      <c r="G673" t="s">
        <v>201</v>
      </c>
      <c r="H673" t="s">
        <v>843</v>
      </c>
      <c r="I673" t="s">
        <v>212</v>
      </c>
      <c r="J673">
        <v>11007</v>
      </c>
      <c r="K673" t="s">
        <v>826</v>
      </c>
      <c r="L673" t="s">
        <v>196</v>
      </c>
    </row>
    <row r="674" spans="4:12" ht="15">
      <c r="D674">
        <f t="shared" si="10"/>
        <v>11027</v>
      </c>
      <c r="E674" t="s">
        <v>192</v>
      </c>
      <c r="F674">
        <v>202</v>
      </c>
      <c r="G674" t="s">
        <v>23</v>
      </c>
      <c r="H674" t="s">
        <v>435</v>
      </c>
      <c r="I674" t="s">
        <v>218</v>
      </c>
      <c r="J674">
        <v>11027</v>
      </c>
      <c r="K674" t="s">
        <v>411</v>
      </c>
      <c r="L674" t="s">
        <v>196</v>
      </c>
    </row>
    <row r="675" spans="4:12" ht="15">
      <c r="D675">
        <f t="shared" si="10"/>
        <v>11032</v>
      </c>
      <c r="E675" t="s">
        <v>192</v>
      </c>
      <c r="F675">
        <v>202</v>
      </c>
      <c r="G675" t="s">
        <v>23</v>
      </c>
      <c r="H675" t="s">
        <v>432</v>
      </c>
      <c r="I675" t="s">
        <v>218</v>
      </c>
      <c r="J675">
        <v>11032</v>
      </c>
      <c r="K675" t="s">
        <v>411</v>
      </c>
      <c r="L675" t="s">
        <v>196</v>
      </c>
    </row>
    <row r="676" spans="4:12" ht="15">
      <c r="D676">
        <f t="shared" si="10"/>
        <v>11146</v>
      </c>
      <c r="E676" t="s">
        <v>192</v>
      </c>
      <c r="F676">
        <v>205</v>
      </c>
      <c r="G676" t="s">
        <v>201</v>
      </c>
      <c r="H676" t="s">
        <v>499</v>
      </c>
      <c r="I676" t="s">
        <v>212</v>
      </c>
      <c r="J676">
        <v>11146</v>
      </c>
      <c r="K676" t="s">
        <v>494</v>
      </c>
      <c r="L676" t="s">
        <v>196</v>
      </c>
    </row>
    <row r="677" spans="4:12" ht="15">
      <c r="D677">
        <f t="shared" si="10"/>
        <v>11149</v>
      </c>
      <c r="E677" t="s">
        <v>192</v>
      </c>
      <c r="F677">
        <v>210</v>
      </c>
      <c r="G677" t="s">
        <v>201</v>
      </c>
      <c r="H677" t="s">
        <v>586</v>
      </c>
      <c r="I677" t="s">
        <v>203</v>
      </c>
      <c r="J677">
        <v>11149</v>
      </c>
      <c r="K677" t="s">
        <v>582</v>
      </c>
      <c r="L677" t="s">
        <v>196</v>
      </c>
    </row>
    <row r="678" spans="4:12" ht="15">
      <c r="D678">
        <f t="shared" si="10"/>
        <v>11159</v>
      </c>
      <c r="E678" t="s">
        <v>192</v>
      </c>
      <c r="F678">
        <v>109</v>
      </c>
      <c r="G678" t="s">
        <v>201</v>
      </c>
      <c r="H678" t="s">
        <v>331</v>
      </c>
      <c r="I678" t="s">
        <v>212</v>
      </c>
      <c r="J678">
        <v>11159</v>
      </c>
      <c r="K678" t="s">
        <v>327</v>
      </c>
      <c r="L678" t="s">
        <v>196</v>
      </c>
    </row>
    <row r="679" spans="4:12" ht="15">
      <c r="D679">
        <f t="shared" si="10"/>
        <v>11160</v>
      </c>
      <c r="E679" t="s">
        <v>192</v>
      </c>
      <c r="F679">
        <v>309</v>
      </c>
      <c r="G679" t="s">
        <v>23</v>
      </c>
      <c r="H679" t="s">
        <v>845</v>
      </c>
      <c r="I679" t="s">
        <v>212</v>
      </c>
      <c r="J679">
        <v>11160</v>
      </c>
      <c r="K679" t="s">
        <v>826</v>
      </c>
      <c r="L679" t="s">
        <v>196</v>
      </c>
    </row>
    <row r="680" spans="4:12" ht="15">
      <c r="D680">
        <f t="shared" si="10"/>
        <v>11161</v>
      </c>
      <c r="E680" t="s">
        <v>192</v>
      </c>
      <c r="F680">
        <v>309</v>
      </c>
      <c r="G680" t="s">
        <v>201</v>
      </c>
      <c r="H680" t="s">
        <v>825</v>
      </c>
      <c r="I680" t="s">
        <v>215</v>
      </c>
      <c r="J680">
        <v>11161</v>
      </c>
      <c r="K680" t="s">
        <v>826</v>
      </c>
      <c r="L680" t="s">
        <v>196</v>
      </c>
    </row>
    <row r="681" spans="4:12" ht="15">
      <c r="D681">
        <f t="shared" si="10"/>
        <v>11164</v>
      </c>
      <c r="E681" t="s">
        <v>192</v>
      </c>
      <c r="F681">
        <v>308</v>
      </c>
      <c r="G681" t="s">
        <v>201</v>
      </c>
      <c r="H681" t="s">
        <v>810</v>
      </c>
      <c r="I681" t="s">
        <v>212</v>
      </c>
      <c r="J681">
        <v>11164</v>
      </c>
      <c r="K681" t="s">
        <v>793</v>
      </c>
      <c r="L681" t="s">
        <v>196</v>
      </c>
    </row>
    <row r="682" spans="4:12" ht="15">
      <c r="D682">
        <f t="shared" si="10"/>
        <v>11165</v>
      </c>
      <c r="E682" t="s">
        <v>192</v>
      </c>
      <c r="F682">
        <v>308</v>
      </c>
      <c r="G682" t="s">
        <v>23</v>
      </c>
      <c r="H682" t="s">
        <v>802</v>
      </c>
      <c r="I682" t="s">
        <v>215</v>
      </c>
      <c r="J682">
        <v>11165</v>
      </c>
      <c r="K682" t="s">
        <v>793</v>
      </c>
      <c r="L682" t="s">
        <v>196</v>
      </c>
    </row>
    <row r="683" spans="4:12" ht="15">
      <c r="D683">
        <f t="shared" si="10"/>
        <v>11166</v>
      </c>
      <c r="E683" t="s">
        <v>192</v>
      </c>
      <c r="F683">
        <v>308</v>
      </c>
      <c r="G683" t="s">
        <v>23</v>
      </c>
      <c r="H683" t="s">
        <v>809</v>
      </c>
      <c r="I683" t="s">
        <v>215</v>
      </c>
      <c r="J683">
        <v>11166</v>
      </c>
      <c r="K683" t="s">
        <v>793</v>
      </c>
      <c r="L683" t="s">
        <v>196</v>
      </c>
    </row>
    <row r="684" spans="4:12" ht="15">
      <c r="D684">
        <f t="shared" si="10"/>
        <v>11167</v>
      </c>
      <c r="E684" t="s">
        <v>192</v>
      </c>
      <c r="F684">
        <v>308</v>
      </c>
      <c r="G684" t="s">
        <v>23</v>
      </c>
      <c r="H684" t="s">
        <v>818</v>
      </c>
      <c r="I684" t="s">
        <v>199</v>
      </c>
      <c r="J684">
        <v>11167</v>
      </c>
      <c r="K684" t="s">
        <v>793</v>
      </c>
      <c r="L684" t="s">
        <v>196</v>
      </c>
    </row>
    <row r="685" spans="4:12" ht="15">
      <c r="D685">
        <f t="shared" si="10"/>
        <v>11168</v>
      </c>
      <c r="E685" t="s">
        <v>192</v>
      </c>
      <c r="F685">
        <v>308</v>
      </c>
      <c r="G685" t="s">
        <v>23</v>
      </c>
      <c r="H685" t="s">
        <v>794</v>
      </c>
      <c r="I685" t="s">
        <v>199</v>
      </c>
      <c r="J685">
        <v>11168</v>
      </c>
      <c r="K685" t="s">
        <v>793</v>
      </c>
      <c r="L685" t="s">
        <v>196</v>
      </c>
    </row>
    <row r="686" spans="4:12" ht="15">
      <c r="D686">
        <f t="shared" si="10"/>
        <v>11179</v>
      </c>
      <c r="E686" t="s">
        <v>192</v>
      </c>
      <c r="F686">
        <v>312</v>
      </c>
      <c r="G686" t="s">
        <v>23</v>
      </c>
      <c r="H686" t="s">
        <v>874</v>
      </c>
      <c r="I686" t="s">
        <v>218</v>
      </c>
      <c r="J686">
        <v>11179</v>
      </c>
      <c r="K686" t="s">
        <v>872</v>
      </c>
      <c r="L686" t="s">
        <v>196</v>
      </c>
    </row>
    <row r="687" spans="4:12" ht="15">
      <c r="D687">
        <f t="shared" si="10"/>
        <v>11181</v>
      </c>
      <c r="E687" t="s">
        <v>219</v>
      </c>
      <c r="F687">
        <v>203</v>
      </c>
      <c r="G687" t="s">
        <v>201</v>
      </c>
      <c r="H687" t="s">
        <v>447</v>
      </c>
      <c r="I687" t="s">
        <v>203</v>
      </c>
      <c r="J687">
        <v>11181</v>
      </c>
      <c r="K687" t="s">
        <v>444</v>
      </c>
      <c r="L687" t="s">
        <v>196</v>
      </c>
    </row>
    <row r="688" spans="4:12" ht="15">
      <c r="D688">
        <f t="shared" si="10"/>
        <v>11194</v>
      </c>
      <c r="E688" t="s">
        <v>219</v>
      </c>
      <c r="F688">
        <v>103</v>
      </c>
      <c r="G688" t="s">
        <v>225</v>
      </c>
      <c r="H688" t="s">
        <v>925</v>
      </c>
      <c r="I688" t="s">
        <v>203</v>
      </c>
      <c r="J688">
        <v>11194</v>
      </c>
      <c r="K688" t="s">
        <v>234</v>
      </c>
      <c r="L688" t="s">
        <v>196</v>
      </c>
    </row>
    <row r="689" spans="4:12" ht="15">
      <c r="D689">
        <f t="shared" si="10"/>
        <v>11209</v>
      </c>
      <c r="E689" t="s">
        <v>192</v>
      </c>
      <c r="F689">
        <v>304</v>
      </c>
      <c r="G689" t="s">
        <v>23</v>
      </c>
      <c r="H689" t="s">
        <v>732</v>
      </c>
      <c r="I689" t="s">
        <v>199</v>
      </c>
      <c r="J689">
        <v>11209</v>
      </c>
      <c r="K689" t="s">
        <v>689</v>
      </c>
      <c r="L689" t="s">
        <v>196</v>
      </c>
    </row>
    <row r="690" spans="4:12" ht="15">
      <c r="D690">
        <f t="shared" si="10"/>
        <v>11236</v>
      </c>
      <c r="E690" t="s">
        <v>192</v>
      </c>
      <c r="F690">
        <v>308</v>
      </c>
      <c r="G690" t="s">
        <v>23</v>
      </c>
      <c r="H690" t="s">
        <v>821</v>
      </c>
      <c r="I690" t="s">
        <v>199</v>
      </c>
      <c r="J690">
        <v>11236</v>
      </c>
      <c r="K690" t="s">
        <v>793</v>
      </c>
      <c r="L690" t="s">
        <v>196</v>
      </c>
    </row>
    <row r="691" spans="4:12" ht="15">
      <c r="D691">
        <f t="shared" si="10"/>
        <v>11244</v>
      </c>
      <c r="E691" t="s">
        <v>192</v>
      </c>
      <c r="F691">
        <v>108</v>
      </c>
      <c r="G691" t="s">
        <v>23</v>
      </c>
      <c r="H691" t="s">
        <v>321</v>
      </c>
      <c r="I691" t="s">
        <v>212</v>
      </c>
      <c r="J691">
        <v>11244</v>
      </c>
      <c r="K691" t="s">
        <v>298</v>
      </c>
      <c r="L691" t="s">
        <v>196</v>
      </c>
    </row>
    <row r="692" spans="4:12" ht="15">
      <c r="D692">
        <f t="shared" si="10"/>
        <v>11254</v>
      </c>
      <c r="E692" t="s">
        <v>192</v>
      </c>
      <c r="F692">
        <v>108</v>
      </c>
      <c r="G692" t="s">
        <v>23</v>
      </c>
      <c r="H692" t="s">
        <v>317</v>
      </c>
      <c r="I692" t="s">
        <v>318</v>
      </c>
      <c r="J692">
        <v>11254</v>
      </c>
      <c r="K692" t="s">
        <v>298</v>
      </c>
      <c r="L692" t="s">
        <v>196</v>
      </c>
    </row>
    <row r="693" spans="4:12" ht="15">
      <c r="D693">
        <f t="shared" si="10"/>
        <v>11255</v>
      </c>
      <c r="E693" t="s">
        <v>192</v>
      </c>
      <c r="F693">
        <v>204</v>
      </c>
      <c r="G693" t="s">
        <v>201</v>
      </c>
      <c r="H693" t="s">
        <v>491</v>
      </c>
      <c r="I693" t="s">
        <v>203</v>
      </c>
      <c r="J693">
        <v>11255</v>
      </c>
      <c r="K693" t="s">
        <v>473</v>
      </c>
      <c r="L693" t="s">
        <v>196</v>
      </c>
    </row>
    <row r="694" spans="4:12" ht="15">
      <c r="D694">
        <f t="shared" si="10"/>
        <v>11280</v>
      </c>
      <c r="E694" t="s">
        <v>192</v>
      </c>
      <c r="F694">
        <v>202</v>
      </c>
      <c r="G694" t="s">
        <v>23</v>
      </c>
      <c r="H694" t="s">
        <v>422</v>
      </c>
      <c r="I694" t="s">
        <v>215</v>
      </c>
      <c r="J694">
        <v>11280</v>
      </c>
      <c r="K694" t="s">
        <v>411</v>
      </c>
      <c r="L694" t="s">
        <v>196</v>
      </c>
    </row>
    <row r="695" spans="4:12" ht="15">
      <c r="D695">
        <f t="shared" si="10"/>
        <v>11283</v>
      </c>
      <c r="E695" t="s">
        <v>192</v>
      </c>
      <c r="F695">
        <v>202</v>
      </c>
      <c r="G695" t="s">
        <v>23</v>
      </c>
      <c r="H695" t="s">
        <v>433</v>
      </c>
      <c r="I695" t="s">
        <v>218</v>
      </c>
      <c r="J695">
        <v>11283</v>
      </c>
      <c r="K695" t="s">
        <v>411</v>
      </c>
      <c r="L695" t="s">
        <v>196</v>
      </c>
    </row>
    <row r="696" spans="4:12" ht="15">
      <c r="D696">
        <f t="shared" si="10"/>
        <v>11284</v>
      </c>
      <c r="E696" t="s">
        <v>192</v>
      </c>
      <c r="F696">
        <v>202</v>
      </c>
      <c r="G696" t="s">
        <v>23</v>
      </c>
      <c r="H696" t="s">
        <v>439</v>
      </c>
      <c r="I696" t="s">
        <v>194</v>
      </c>
      <c r="J696">
        <v>11284</v>
      </c>
      <c r="K696" t="s">
        <v>411</v>
      </c>
      <c r="L696" t="s">
        <v>196</v>
      </c>
    </row>
    <row r="697" spans="4:12" ht="15">
      <c r="D697">
        <f t="shared" si="10"/>
        <v>11289</v>
      </c>
      <c r="E697" t="s">
        <v>192</v>
      </c>
      <c r="F697">
        <v>108</v>
      </c>
      <c r="G697" t="s">
        <v>23</v>
      </c>
      <c r="H697" t="s">
        <v>315</v>
      </c>
      <c r="I697" t="s">
        <v>218</v>
      </c>
      <c r="J697">
        <v>11289</v>
      </c>
      <c r="K697" t="s">
        <v>298</v>
      </c>
      <c r="L697" t="s">
        <v>196</v>
      </c>
    </row>
    <row r="698" spans="4:12" ht="15">
      <c r="D698">
        <f t="shared" si="10"/>
        <v>11291</v>
      </c>
      <c r="E698" t="s">
        <v>192</v>
      </c>
      <c r="F698">
        <v>202</v>
      </c>
      <c r="G698" t="s">
        <v>23</v>
      </c>
      <c r="H698" t="s">
        <v>431</v>
      </c>
      <c r="I698" t="s">
        <v>199</v>
      </c>
      <c r="J698">
        <v>11291</v>
      </c>
      <c r="K698" t="s">
        <v>411</v>
      </c>
      <c r="L698" t="s">
        <v>196</v>
      </c>
    </row>
    <row r="699" spans="4:12" ht="15">
      <c r="D699">
        <f t="shared" si="10"/>
        <v>11301</v>
      </c>
      <c r="E699" t="s">
        <v>192</v>
      </c>
      <c r="F699">
        <v>306</v>
      </c>
      <c r="G699" t="s">
        <v>23</v>
      </c>
      <c r="H699" t="s">
        <v>763</v>
      </c>
      <c r="I699" t="s">
        <v>218</v>
      </c>
      <c r="J699">
        <v>11301</v>
      </c>
      <c r="K699" t="s">
        <v>748</v>
      </c>
      <c r="L699" t="s">
        <v>196</v>
      </c>
    </row>
    <row r="700" spans="4:12" ht="15">
      <c r="D700">
        <f t="shared" si="10"/>
        <v>11304</v>
      </c>
      <c r="E700" t="s">
        <v>192</v>
      </c>
      <c r="F700">
        <v>306</v>
      </c>
      <c r="G700" t="s">
        <v>23</v>
      </c>
      <c r="H700" t="s">
        <v>751</v>
      </c>
      <c r="I700" t="s">
        <v>194</v>
      </c>
      <c r="J700">
        <v>11304</v>
      </c>
      <c r="K700" t="s">
        <v>748</v>
      </c>
      <c r="L700" t="s">
        <v>196</v>
      </c>
    </row>
    <row r="701" spans="4:12" ht="15">
      <c r="D701">
        <f t="shared" si="10"/>
        <v>11305</v>
      </c>
      <c r="E701" t="s">
        <v>192</v>
      </c>
      <c r="F701">
        <v>306</v>
      </c>
      <c r="G701" t="s">
        <v>23</v>
      </c>
      <c r="H701" t="s">
        <v>750</v>
      </c>
      <c r="I701" t="s">
        <v>194</v>
      </c>
      <c r="J701">
        <v>11305</v>
      </c>
      <c r="K701" t="s">
        <v>748</v>
      </c>
      <c r="L701" t="s">
        <v>196</v>
      </c>
    </row>
    <row r="702" spans="4:12" ht="15">
      <c r="D702">
        <f t="shared" si="10"/>
        <v>11323</v>
      </c>
      <c r="E702" t="s">
        <v>192</v>
      </c>
      <c r="F702">
        <v>209</v>
      </c>
      <c r="G702" t="s">
        <v>23</v>
      </c>
      <c r="H702" t="s">
        <v>579</v>
      </c>
      <c r="I702" t="s">
        <v>215</v>
      </c>
      <c r="J702">
        <v>11323</v>
      </c>
      <c r="K702" t="s">
        <v>566</v>
      </c>
      <c r="L702" t="s">
        <v>196</v>
      </c>
    </row>
    <row r="703" spans="4:12" ht="15">
      <c r="D703">
        <f t="shared" si="10"/>
        <v>11324</v>
      </c>
      <c r="E703" t="s">
        <v>192</v>
      </c>
      <c r="F703">
        <v>101</v>
      </c>
      <c r="G703" t="s">
        <v>225</v>
      </c>
      <c r="H703" t="s">
        <v>906</v>
      </c>
      <c r="I703" t="s">
        <v>203</v>
      </c>
      <c r="J703">
        <v>11324</v>
      </c>
      <c r="K703" t="s">
        <v>195</v>
      </c>
      <c r="L703" t="s">
        <v>196</v>
      </c>
    </row>
    <row r="704" spans="4:12" ht="15">
      <c r="D704">
        <f t="shared" si="10"/>
        <v>11325</v>
      </c>
      <c r="E704" t="s">
        <v>192</v>
      </c>
      <c r="F704">
        <v>208</v>
      </c>
      <c r="G704" t="s">
        <v>23</v>
      </c>
      <c r="H704" t="s">
        <v>554</v>
      </c>
      <c r="I704" t="s">
        <v>218</v>
      </c>
      <c r="J704">
        <v>11325</v>
      </c>
      <c r="K704" t="s">
        <v>549</v>
      </c>
      <c r="L704" t="s">
        <v>196</v>
      </c>
    </row>
    <row r="705" spans="4:12" ht="15">
      <c r="D705">
        <f t="shared" si="10"/>
        <v>11326</v>
      </c>
      <c r="E705" t="s">
        <v>192</v>
      </c>
      <c r="F705">
        <v>208</v>
      </c>
      <c r="G705" t="s">
        <v>23</v>
      </c>
      <c r="H705" t="s">
        <v>555</v>
      </c>
      <c r="I705" t="s">
        <v>194</v>
      </c>
      <c r="J705">
        <v>11326</v>
      </c>
      <c r="K705" t="s">
        <v>549</v>
      </c>
      <c r="L705" t="s">
        <v>196</v>
      </c>
    </row>
    <row r="706" spans="4:12" ht="15">
      <c r="D706">
        <f t="shared" si="10"/>
        <v>11332</v>
      </c>
      <c r="E706" t="s">
        <v>192</v>
      </c>
      <c r="F706">
        <v>209</v>
      </c>
      <c r="G706" t="s">
        <v>23</v>
      </c>
      <c r="H706" t="s">
        <v>568</v>
      </c>
      <c r="I706" t="s">
        <v>215</v>
      </c>
      <c r="J706">
        <v>11332</v>
      </c>
      <c r="K706" t="s">
        <v>566</v>
      </c>
      <c r="L706" t="s">
        <v>196</v>
      </c>
    </row>
    <row r="707" spans="4:12" ht="15">
      <c r="D707">
        <f aca="true" t="shared" si="11" ref="D707:D770">J707</f>
        <v>11334</v>
      </c>
      <c r="E707" t="s">
        <v>219</v>
      </c>
      <c r="F707">
        <v>209</v>
      </c>
      <c r="G707" t="s">
        <v>23</v>
      </c>
      <c r="H707" t="s">
        <v>569</v>
      </c>
      <c r="I707" t="s">
        <v>212</v>
      </c>
      <c r="J707">
        <v>11334</v>
      </c>
      <c r="K707" t="s">
        <v>566</v>
      </c>
      <c r="L707" t="s">
        <v>196</v>
      </c>
    </row>
    <row r="708" spans="4:12" ht="15">
      <c r="D708">
        <f t="shared" si="11"/>
        <v>11342</v>
      </c>
      <c r="E708" t="s">
        <v>192</v>
      </c>
      <c r="F708">
        <v>101</v>
      </c>
      <c r="G708" t="s">
        <v>225</v>
      </c>
      <c r="H708" t="s">
        <v>905</v>
      </c>
      <c r="I708" t="s">
        <v>203</v>
      </c>
      <c r="J708">
        <v>11342</v>
      </c>
      <c r="K708" t="s">
        <v>195</v>
      </c>
      <c r="L708" t="s">
        <v>196</v>
      </c>
    </row>
    <row r="709" spans="4:12" ht="15">
      <c r="D709">
        <f t="shared" si="11"/>
        <v>11361</v>
      </c>
      <c r="E709" t="s">
        <v>192</v>
      </c>
      <c r="F709">
        <v>201</v>
      </c>
      <c r="G709" t="s">
        <v>23</v>
      </c>
      <c r="H709" t="s">
        <v>386</v>
      </c>
      <c r="I709" t="s">
        <v>218</v>
      </c>
      <c r="J709">
        <v>11361</v>
      </c>
      <c r="K709" t="s">
        <v>382</v>
      </c>
      <c r="L709" t="s">
        <v>383</v>
      </c>
    </row>
    <row r="710" spans="4:12" ht="15">
      <c r="D710">
        <f t="shared" si="11"/>
        <v>11361</v>
      </c>
      <c r="E710" t="s">
        <v>192</v>
      </c>
      <c r="F710">
        <v>301</v>
      </c>
      <c r="G710" t="s">
        <v>23</v>
      </c>
      <c r="H710" t="s">
        <v>386</v>
      </c>
      <c r="I710" t="s">
        <v>218</v>
      </c>
      <c r="J710">
        <v>11361</v>
      </c>
      <c r="K710" t="s">
        <v>644</v>
      </c>
      <c r="L710" t="s">
        <v>383</v>
      </c>
    </row>
    <row r="711" spans="4:12" ht="15">
      <c r="D711">
        <f t="shared" si="11"/>
        <v>11371</v>
      </c>
      <c r="E711" t="s">
        <v>192</v>
      </c>
      <c r="F711">
        <v>310</v>
      </c>
      <c r="G711" t="s">
        <v>23</v>
      </c>
      <c r="H711" t="s">
        <v>863</v>
      </c>
      <c r="I711" t="s">
        <v>218</v>
      </c>
      <c r="J711">
        <v>11371</v>
      </c>
      <c r="K711" t="s">
        <v>848</v>
      </c>
      <c r="L711" t="s">
        <v>196</v>
      </c>
    </row>
    <row r="712" spans="4:12" ht="15">
      <c r="D712">
        <f t="shared" si="11"/>
        <v>11373</v>
      </c>
      <c r="E712" t="s">
        <v>192</v>
      </c>
      <c r="F712">
        <v>310</v>
      </c>
      <c r="G712" t="s">
        <v>23</v>
      </c>
      <c r="H712" t="s">
        <v>850</v>
      </c>
      <c r="I712" t="s">
        <v>218</v>
      </c>
      <c r="J712">
        <v>11373</v>
      </c>
      <c r="K712" t="s">
        <v>848</v>
      </c>
      <c r="L712" t="s">
        <v>196</v>
      </c>
    </row>
    <row r="713" spans="4:12" ht="15">
      <c r="D713">
        <f t="shared" si="11"/>
        <v>11378</v>
      </c>
      <c r="E713" t="s">
        <v>192</v>
      </c>
      <c r="F713">
        <v>307</v>
      </c>
      <c r="G713" t="s">
        <v>23</v>
      </c>
      <c r="H713" t="s">
        <v>778</v>
      </c>
      <c r="I713" t="s">
        <v>194</v>
      </c>
      <c r="J713">
        <v>11378</v>
      </c>
      <c r="K713" t="s">
        <v>765</v>
      </c>
      <c r="L713" t="s">
        <v>196</v>
      </c>
    </row>
    <row r="714" spans="4:12" ht="15">
      <c r="D714">
        <f t="shared" si="11"/>
        <v>11380</v>
      </c>
      <c r="E714" t="s">
        <v>192</v>
      </c>
      <c r="F714">
        <v>307</v>
      </c>
      <c r="G714" t="s">
        <v>23</v>
      </c>
      <c r="H714" t="s">
        <v>779</v>
      </c>
      <c r="I714" t="s">
        <v>199</v>
      </c>
      <c r="J714">
        <v>11380</v>
      </c>
      <c r="K714" t="s">
        <v>765</v>
      </c>
      <c r="L714" t="s">
        <v>196</v>
      </c>
    </row>
    <row r="715" spans="4:12" ht="15">
      <c r="D715">
        <f t="shared" si="11"/>
        <v>11381</v>
      </c>
      <c r="E715" t="s">
        <v>192</v>
      </c>
      <c r="F715">
        <v>307</v>
      </c>
      <c r="G715" t="s">
        <v>23</v>
      </c>
      <c r="H715" t="s">
        <v>766</v>
      </c>
      <c r="I715" t="s">
        <v>194</v>
      </c>
      <c r="J715">
        <v>11381</v>
      </c>
      <c r="K715" t="s">
        <v>765</v>
      </c>
      <c r="L715" t="s">
        <v>196</v>
      </c>
    </row>
    <row r="716" spans="4:12" ht="15">
      <c r="D716">
        <f t="shared" si="11"/>
        <v>11399</v>
      </c>
      <c r="E716" t="s">
        <v>192</v>
      </c>
      <c r="F716">
        <v>209</v>
      </c>
      <c r="G716" t="s">
        <v>23</v>
      </c>
      <c r="H716" t="s">
        <v>570</v>
      </c>
      <c r="I716" t="s">
        <v>218</v>
      </c>
      <c r="J716">
        <v>11399</v>
      </c>
      <c r="K716" t="s">
        <v>566</v>
      </c>
      <c r="L716" t="s">
        <v>196</v>
      </c>
    </row>
    <row r="717" spans="4:12" ht="15">
      <c r="D717">
        <f t="shared" si="11"/>
        <v>11416</v>
      </c>
      <c r="E717" t="s">
        <v>192</v>
      </c>
      <c r="F717">
        <v>202</v>
      </c>
      <c r="G717" t="s">
        <v>23</v>
      </c>
      <c r="H717" t="s">
        <v>442</v>
      </c>
      <c r="I717" t="s">
        <v>318</v>
      </c>
      <c r="J717">
        <v>11416</v>
      </c>
      <c r="K717" t="s">
        <v>411</v>
      </c>
      <c r="L717" t="s">
        <v>196</v>
      </c>
    </row>
    <row r="718" spans="4:12" ht="15">
      <c r="D718">
        <f t="shared" si="11"/>
        <v>11512</v>
      </c>
      <c r="E718" t="s">
        <v>192</v>
      </c>
      <c r="F718">
        <v>211</v>
      </c>
      <c r="G718" t="s">
        <v>23</v>
      </c>
      <c r="H718" t="s">
        <v>610</v>
      </c>
      <c r="I718" t="s">
        <v>218</v>
      </c>
      <c r="J718">
        <v>11512</v>
      </c>
      <c r="K718" t="s">
        <v>592</v>
      </c>
      <c r="L718" t="s">
        <v>196</v>
      </c>
    </row>
    <row r="719" spans="4:12" ht="15">
      <c r="D719">
        <f t="shared" si="11"/>
        <v>11513</v>
      </c>
      <c r="E719" t="s">
        <v>192</v>
      </c>
      <c r="F719">
        <v>211</v>
      </c>
      <c r="G719" t="s">
        <v>23</v>
      </c>
      <c r="H719" t="s">
        <v>611</v>
      </c>
      <c r="I719" t="s">
        <v>218</v>
      </c>
      <c r="J719">
        <v>11513</v>
      </c>
      <c r="K719" t="s">
        <v>592</v>
      </c>
      <c r="L719" t="s">
        <v>196</v>
      </c>
    </row>
    <row r="720" spans="4:12" ht="15">
      <c r="D720">
        <f t="shared" si="11"/>
        <v>11514</v>
      </c>
      <c r="E720" t="s">
        <v>192</v>
      </c>
      <c r="F720">
        <v>211</v>
      </c>
      <c r="G720" t="s">
        <v>23</v>
      </c>
      <c r="H720" t="s">
        <v>599</v>
      </c>
      <c r="I720" t="s">
        <v>218</v>
      </c>
      <c r="J720">
        <v>11514</v>
      </c>
      <c r="K720" t="s">
        <v>592</v>
      </c>
      <c r="L720" t="s">
        <v>196</v>
      </c>
    </row>
    <row r="721" spans="4:12" ht="15">
      <c r="D721">
        <f t="shared" si="11"/>
        <v>11516</v>
      </c>
      <c r="E721" t="s">
        <v>192</v>
      </c>
      <c r="F721">
        <v>211</v>
      </c>
      <c r="G721" t="s">
        <v>23</v>
      </c>
      <c r="H721" t="s">
        <v>285</v>
      </c>
      <c r="I721" t="s">
        <v>318</v>
      </c>
      <c r="J721">
        <v>11516</v>
      </c>
      <c r="K721" t="s">
        <v>592</v>
      </c>
      <c r="L721" t="s">
        <v>196</v>
      </c>
    </row>
    <row r="722" spans="4:12" ht="15">
      <c r="D722">
        <f t="shared" si="11"/>
        <v>11517</v>
      </c>
      <c r="E722" t="s">
        <v>192</v>
      </c>
      <c r="F722">
        <v>211</v>
      </c>
      <c r="G722" t="s">
        <v>23</v>
      </c>
      <c r="H722" t="s">
        <v>614</v>
      </c>
      <c r="I722" t="s">
        <v>218</v>
      </c>
      <c r="J722">
        <v>11517</v>
      </c>
      <c r="K722" t="s">
        <v>592</v>
      </c>
      <c r="L722" t="s">
        <v>196</v>
      </c>
    </row>
    <row r="723" spans="4:12" ht="15">
      <c r="D723">
        <f t="shared" si="11"/>
        <v>11519</v>
      </c>
      <c r="E723" t="s">
        <v>192</v>
      </c>
      <c r="F723">
        <v>211</v>
      </c>
      <c r="G723" t="s">
        <v>23</v>
      </c>
      <c r="H723" t="s">
        <v>603</v>
      </c>
      <c r="I723" t="s">
        <v>194</v>
      </c>
      <c r="J723">
        <v>11519</v>
      </c>
      <c r="K723" t="s">
        <v>592</v>
      </c>
      <c r="L723" t="s">
        <v>196</v>
      </c>
    </row>
    <row r="724" spans="4:12" ht="15">
      <c r="D724">
        <f t="shared" si="11"/>
        <v>11521</v>
      </c>
      <c r="E724" t="s">
        <v>192</v>
      </c>
      <c r="F724">
        <v>308</v>
      </c>
      <c r="G724" t="s">
        <v>23</v>
      </c>
      <c r="H724" t="s">
        <v>797</v>
      </c>
      <c r="I724" t="s">
        <v>194</v>
      </c>
      <c r="J724">
        <v>11521</v>
      </c>
      <c r="K724" t="s">
        <v>793</v>
      </c>
      <c r="L724" t="s">
        <v>196</v>
      </c>
    </row>
    <row r="725" spans="4:12" ht="15">
      <c r="D725">
        <f t="shared" si="11"/>
        <v>11552</v>
      </c>
      <c r="E725" t="s">
        <v>192</v>
      </c>
      <c r="F725">
        <v>109</v>
      </c>
      <c r="G725" t="s">
        <v>201</v>
      </c>
      <c r="H725" t="s">
        <v>333</v>
      </c>
      <c r="I725" t="s">
        <v>194</v>
      </c>
      <c r="J725">
        <v>11552</v>
      </c>
      <c r="K725" t="s">
        <v>327</v>
      </c>
      <c r="L725" t="s">
        <v>196</v>
      </c>
    </row>
    <row r="726" spans="4:12" ht="15">
      <c r="D726">
        <f t="shared" si="11"/>
        <v>11561</v>
      </c>
      <c r="E726" t="s">
        <v>192</v>
      </c>
      <c r="F726">
        <v>309</v>
      </c>
      <c r="G726" t="s">
        <v>23</v>
      </c>
      <c r="H726" t="s">
        <v>842</v>
      </c>
      <c r="I726" t="s">
        <v>199</v>
      </c>
      <c r="J726">
        <v>11561</v>
      </c>
      <c r="K726" t="s">
        <v>826</v>
      </c>
      <c r="L726" t="s">
        <v>196</v>
      </c>
    </row>
    <row r="727" spans="4:12" ht="15">
      <c r="D727">
        <f t="shared" si="11"/>
        <v>11573</v>
      </c>
      <c r="E727" t="s">
        <v>192</v>
      </c>
      <c r="F727">
        <v>101</v>
      </c>
      <c r="G727" t="s">
        <v>23</v>
      </c>
      <c r="H727" t="s">
        <v>197</v>
      </c>
      <c r="I727" t="s">
        <v>194</v>
      </c>
      <c r="J727">
        <v>11573</v>
      </c>
      <c r="K727" t="s">
        <v>195</v>
      </c>
      <c r="L727" t="s">
        <v>196</v>
      </c>
    </row>
    <row r="728" spans="4:12" ht="15">
      <c r="D728">
        <f t="shared" si="11"/>
        <v>11575</v>
      </c>
      <c r="E728" t="s">
        <v>192</v>
      </c>
      <c r="F728">
        <v>301</v>
      </c>
      <c r="G728" t="s">
        <v>201</v>
      </c>
      <c r="H728" t="s">
        <v>648</v>
      </c>
      <c r="I728" t="s">
        <v>203</v>
      </c>
      <c r="J728">
        <v>11575</v>
      </c>
      <c r="K728" t="s">
        <v>644</v>
      </c>
      <c r="L728" t="s">
        <v>23</v>
      </c>
    </row>
    <row r="729" spans="4:12" ht="15">
      <c r="D729">
        <f t="shared" si="11"/>
        <v>11585</v>
      </c>
      <c r="E729" t="s">
        <v>192</v>
      </c>
      <c r="F729">
        <v>211</v>
      </c>
      <c r="G729" t="s">
        <v>23</v>
      </c>
      <c r="H729" t="s">
        <v>591</v>
      </c>
      <c r="I729" t="s">
        <v>194</v>
      </c>
      <c r="J729">
        <v>11585</v>
      </c>
      <c r="K729" t="s">
        <v>592</v>
      </c>
      <c r="L729" t="s">
        <v>196</v>
      </c>
    </row>
    <row r="730" spans="4:12" ht="15">
      <c r="D730">
        <f t="shared" si="11"/>
        <v>11590</v>
      </c>
      <c r="E730" t="s">
        <v>192</v>
      </c>
      <c r="F730">
        <v>201</v>
      </c>
      <c r="G730" t="s">
        <v>23</v>
      </c>
      <c r="H730" t="s">
        <v>398</v>
      </c>
      <c r="I730" t="s">
        <v>194</v>
      </c>
      <c r="J730">
        <v>11590</v>
      </c>
      <c r="K730" t="s">
        <v>382</v>
      </c>
      <c r="L730" t="s">
        <v>383</v>
      </c>
    </row>
    <row r="731" spans="4:12" ht="15">
      <c r="D731">
        <f t="shared" si="11"/>
        <v>11590</v>
      </c>
      <c r="E731" t="s">
        <v>192</v>
      </c>
      <c r="F731">
        <v>301</v>
      </c>
      <c r="G731" t="s">
        <v>23</v>
      </c>
      <c r="H731" t="s">
        <v>398</v>
      </c>
      <c r="I731" t="s">
        <v>194</v>
      </c>
      <c r="J731">
        <v>11590</v>
      </c>
      <c r="K731" t="s">
        <v>644</v>
      </c>
      <c r="L731" t="s">
        <v>383</v>
      </c>
    </row>
    <row r="732" spans="4:12" ht="15">
      <c r="D732">
        <f t="shared" si="11"/>
        <v>11592</v>
      </c>
      <c r="E732" t="s">
        <v>192</v>
      </c>
      <c r="F732">
        <v>201</v>
      </c>
      <c r="G732" t="s">
        <v>23</v>
      </c>
      <c r="H732" t="s">
        <v>406</v>
      </c>
      <c r="I732" t="s">
        <v>194</v>
      </c>
      <c r="J732">
        <v>11592</v>
      </c>
      <c r="K732" t="s">
        <v>382</v>
      </c>
      <c r="L732" t="s">
        <v>383</v>
      </c>
    </row>
    <row r="733" spans="4:12" ht="15">
      <c r="D733">
        <f t="shared" si="11"/>
        <v>11592</v>
      </c>
      <c r="E733" t="s">
        <v>192</v>
      </c>
      <c r="F733">
        <v>301</v>
      </c>
      <c r="G733" t="s">
        <v>23</v>
      </c>
      <c r="H733" t="s">
        <v>406</v>
      </c>
      <c r="I733" t="s">
        <v>194</v>
      </c>
      <c r="J733">
        <v>11592</v>
      </c>
      <c r="K733" t="s">
        <v>644</v>
      </c>
      <c r="L733" t="s">
        <v>383</v>
      </c>
    </row>
    <row r="734" spans="4:12" ht="15">
      <c r="D734">
        <f t="shared" si="11"/>
        <v>11593</v>
      </c>
      <c r="E734" t="s">
        <v>192</v>
      </c>
      <c r="F734">
        <v>201</v>
      </c>
      <c r="G734" t="s">
        <v>23</v>
      </c>
      <c r="H734" t="s">
        <v>389</v>
      </c>
      <c r="I734" t="s">
        <v>194</v>
      </c>
      <c r="J734">
        <v>11593</v>
      </c>
      <c r="K734" t="s">
        <v>382</v>
      </c>
      <c r="L734" t="s">
        <v>383</v>
      </c>
    </row>
    <row r="735" spans="4:12" ht="15">
      <c r="D735">
        <f t="shared" si="11"/>
        <v>11593</v>
      </c>
      <c r="E735" t="s">
        <v>192</v>
      </c>
      <c r="F735">
        <v>301</v>
      </c>
      <c r="G735" t="s">
        <v>23</v>
      </c>
      <c r="H735" t="s">
        <v>389</v>
      </c>
      <c r="I735" t="s">
        <v>194</v>
      </c>
      <c r="J735">
        <v>11593</v>
      </c>
      <c r="K735" t="s">
        <v>644</v>
      </c>
      <c r="L735" t="s">
        <v>383</v>
      </c>
    </row>
    <row r="736" spans="4:12" ht="15">
      <c r="D736">
        <f t="shared" si="11"/>
        <v>11617</v>
      </c>
      <c r="E736" t="s">
        <v>192</v>
      </c>
      <c r="F736">
        <v>307</v>
      </c>
      <c r="G736" t="s">
        <v>23</v>
      </c>
      <c r="H736" t="s">
        <v>780</v>
      </c>
      <c r="I736" t="s">
        <v>194</v>
      </c>
      <c r="J736">
        <v>11617</v>
      </c>
      <c r="K736" t="s">
        <v>765</v>
      </c>
      <c r="L736" t="s">
        <v>196</v>
      </c>
    </row>
    <row r="737" spans="4:12" ht="15">
      <c r="D737">
        <f t="shared" si="11"/>
        <v>11643</v>
      </c>
      <c r="E737" t="s">
        <v>192</v>
      </c>
      <c r="F737">
        <v>308</v>
      </c>
      <c r="G737" t="s">
        <v>23</v>
      </c>
      <c r="H737" t="s">
        <v>795</v>
      </c>
      <c r="I737" t="s">
        <v>318</v>
      </c>
      <c r="J737">
        <v>11643</v>
      </c>
      <c r="K737" t="s">
        <v>793</v>
      </c>
      <c r="L737" t="s">
        <v>196</v>
      </c>
    </row>
    <row r="738" spans="4:12" ht="15">
      <c r="D738">
        <f t="shared" si="11"/>
        <v>11672</v>
      </c>
      <c r="E738" t="s">
        <v>192</v>
      </c>
      <c r="F738">
        <v>306</v>
      </c>
      <c r="G738" t="s">
        <v>23</v>
      </c>
      <c r="H738" t="s">
        <v>756</v>
      </c>
      <c r="I738" t="s">
        <v>194</v>
      </c>
      <c r="J738">
        <v>11672</v>
      </c>
      <c r="K738" t="s">
        <v>748</v>
      </c>
      <c r="L738" t="s">
        <v>196</v>
      </c>
    </row>
    <row r="739" spans="4:12" ht="15">
      <c r="D739">
        <f t="shared" si="11"/>
        <v>11673</v>
      </c>
      <c r="E739" t="s">
        <v>192</v>
      </c>
      <c r="F739">
        <v>306</v>
      </c>
      <c r="G739" t="s">
        <v>201</v>
      </c>
      <c r="H739" t="s">
        <v>752</v>
      </c>
      <c r="I739" t="s">
        <v>212</v>
      </c>
      <c r="J739">
        <v>11673</v>
      </c>
      <c r="K739" t="s">
        <v>748</v>
      </c>
      <c r="L739" t="s">
        <v>196</v>
      </c>
    </row>
    <row r="740" spans="4:12" ht="15">
      <c r="D740">
        <f t="shared" si="11"/>
        <v>11695</v>
      </c>
      <c r="E740" t="s">
        <v>192</v>
      </c>
      <c r="F740">
        <v>105</v>
      </c>
      <c r="G740" t="s">
        <v>23</v>
      </c>
      <c r="H740" t="s">
        <v>268</v>
      </c>
      <c r="I740" t="s">
        <v>194</v>
      </c>
      <c r="J740">
        <v>11695</v>
      </c>
      <c r="K740" t="s">
        <v>259</v>
      </c>
      <c r="L740" t="s">
        <v>196</v>
      </c>
    </row>
    <row r="741" spans="4:12" ht="15">
      <c r="D741">
        <f t="shared" si="11"/>
        <v>11700</v>
      </c>
      <c r="E741" t="s">
        <v>192</v>
      </c>
      <c r="F741">
        <v>105</v>
      </c>
      <c r="G741" t="s">
        <v>23</v>
      </c>
      <c r="H741" t="s">
        <v>273</v>
      </c>
      <c r="I741" t="s">
        <v>194</v>
      </c>
      <c r="J741">
        <v>11700</v>
      </c>
      <c r="K741" t="s">
        <v>259</v>
      </c>
      <c r="L741" t="s">
        <v>196</v>
      </c>
    </row>
    <row r="742" spans="4:12" ht="15">
      <c r="D742">
        <f t="shared" si="11"/>
        <v>11710</v>
      </c>
      <c r="E742" t="s">
        <v>192</v>
      </c>
      <c r="F742">
        <v>103</v>
      </c>
      <c r="G742" t="s">
        <v>23</v>
      </c>
      <c r="H742" t="s">
        <v>233</v>
      </c>
      <c r="I742" t="s">
        <v>194</v>
      </c>
      <c r="J742">
        <v>11710</v>
      </c>
      <c r="K742" t="s">
        <v>234</v>
      </c>
      <c r="L742" t="s">
        <v>196</v>
      </c>
    </row>
    <row r="743" spans="4:12" ht="15">
      <c r="D743">
        <f t="shared" si="11"/>
        <v>11715</v>
      </c>
      <c r="E743" t="s">
        <v>192</v>
      </c>
      <c r="F743">
        <v>208</v>
      </c>
      <c r="G743" t="s">
        <v>23</v>
      </c>
      <c r="H743" t="s">
        <v>557</v>
      </c>
      <c r="I743" t="s">
        <v>194</v>
      </c>
      <c r="J743">
        <v>11715</v>
      </c>
      <c r="K743" t="s">
        <v>549</v>
      </c>
      <c r="L743" t="s">
        <v>196</v>
      </c>
    </row>
    <row r="744" spans="4:12" ht="15">
      <c r="D744">
        <f t="shared" si="11"/>
        <v>11724</v>
      </c>
      <c r="E744" t="s">
        <v>192</v>
      </c>
      <c r="F744">
        <v>111</v>
      </c>
      <c r="G744" t="s">
        <v>23</v>
      </c>
      <c r="H744" t="s">
        <v>371</v>
      </c>
      <c r="I744" t="s">
        <v>212</v>
      </c>
      <c r="J744">
        <v>11724</v>
      </c>
      <c r="K744" t="s">
        <v>357</v>
      </c>
      <c r="L744" t="s">
        <v>196</v>
      </c>
    </row>
    <row r="745" spans="4:12" ht="15">
      <c r="D745">
        <f t="shared" si="11"/>
        <v>11746</v>
      </c>
      <c r="E745" t="s">
        <v>219</v>
      </c>
      <c r="F745">
        <v>308</v>
      </c>
      <c r="G745" t="s">
        <v>23</v>
      </c>
      <c r="H745" t="s">
        <v>823</v>
      </c>
      <c r="I745" t="s">
        <v>199</v>
      </c>
      <c r="J745">
        <v>11746</v>
      </c>
      <c r="K745" t="s">
        <v>793</v>
      </c>
      <c r="L745" t="s">
        <v>196</v>
      </c>
    </row>
    <row r="746" spans="4:12" ht="15">
      <c r="D746">
        <f t="shared" si="11"/>
        <v>11747</v>
      </c>
      <c r="E746" t="s">
        <v>192</v>
      </c>
      <c r="F746">
        <v>312</v>
      </c>
      <c r="G746" t="s">
        <v>23</v>
      </c>
      <c r="H746" t="s">
        <v>879</v>
      </c>
      <c r="I746" t="s">
        <v>194</v>
      </c>
      <c r="J746">
        <v>11747</v>
      </c>
      <c r="K746" t="s">
        <v>872</v>
      </c>
      <c r="L746" t="s">
        <v>196</v>
      </c>
    </row>
    <row r="747" spans="4:12" ht="15">
      <c r="D747">
        <f t="shared" si="11"/>
        <v>11790</v>
      </c>
      <c r="E747" t="s">
        <v>192</v>
      </c>
      <c r="F747">
        <v>304</v>
      </c>
      <c r="G747" t="s">
        <v>23</v>
      </c>
      <c r="H747" t="s">
        <v>706</v>
      </c>
      <c r="I747" t="s">
        <v>203</v>
      </c>
      <c r="J747">
        <v>11790</v>
      </c>
      <c r="K747" t="s">
        <v>689</v>
      </c>
      <c r="L747" t="s">
        <v>196</v>
      </c>
    </row>
    <row r="748" spans="4:12" ht="15">
      <c r="D748">
        <f t="shared" si="11"/>
        <v>11818</v>
      </c>
      <c r="E748" t="s">
        <v>192</v>
      </c>
      <c r="F748">
        <v>211</v>
      </c>
      <c r="G748" t="s">
        <v>201</v>
      </c>
      <c r="H748" t="s">
        <v>604</v>
      </c>
      <c r="I748" t="s">
        <v>215</v>
      </c>
      <c r="J748">
        <v>11818</v>
      </c>
      <c r="K748" t="s">
        <v>592</v>
      </c>
      <c r="L748" t="s">
        <v>196</v>
      </c>
    </row>
    <row r="749" spans="4:12" ht="15">
      <c r="D749">
        <f t="shared" si="11"/>
        <v>11832</v>
      </c>
      <c r="E749" t="s">
        <v>192</v>
      </c>
      <c r="F749">
        <v>104</v>
      </c>
      <c r="G749" t="s">
        <v>23</v>
      </c>
      <c r="H749" t="s">
        <v>253</v>
      </c>
      <c r="I749" t="s">
        <v>199</v>
      </c>
      <c r="J749">
        <v>11832</v>
      </c>
      <c r="K749" t="s">
        <v>248</v>
      </c>
      <c r="L749" t="s">
        <v>196</v>
      </c>
    </row>
    <row r="750" spans="4:12" ht="15">
      <c r="D750">
        <f t="shared" si="11"/>
        <v>11836</v>
      </c>
      <c r="E750" t="s">
        <v>192</v>
      </c>
      <c r="F750">
        <v>211</v>
      </c>
      <c r="G750" t="s">
        <v>23</v>
      </c>
      <c r="H750" t="s">
        <v>607</v>
      </c>
      <c r="I750" t="s">
        <v>215</v>
      </c>
      <c r="J750">
        <v>11836</v>
      </c>
      <c r="K750" t="s">
        <v>592</v>
      </c>
      <c r="L750" t="s">
        <v>196</v>
      </c>
    </row>
    <row r="751" spans="4:12" ht="15">
      <c r="D751">
        <f t="shared" si="11"/>
        <v>11842</v>
      </c>
      <c r="E751" t="s">
        <v>192</v>
      </c>
      <c r="F751">
        <v>104</v>
      </c>
      <c r="G751" t="s">
        <v>23</v>
      </c>
      <c r="H751" t="s">
        <v>252</v>
      </c>
      <c r="I751" t="s">
        <v>199</v>
      </c>
      <c r="J751">
        <v>11842</v>
      </c>
      <c r="K751" t="s">
        <v>248</v>
      </c>
      <c r="L751" t="s">
        <v>196</v>
      </c>
    </row>
    <row r="752" spans="4:12" ht="15">
      <c r="D752">
        <f t="shared" si="11"/>
        <v>11843</v>
      </c>
      <c r="E752" t="s">
        <v>192</v>
      </c>
      <c r="F752">
        <v>304</v>
      </c>
      <c r="G752" t="s">
        <v>23</v>
      </c>
      <c r="H752" t="s">
        <v>691</v>
      </c>
      <c r="I752" t="s">
        <v>215</v>
      </c>
      <c r="J752">
        <v>11843</v>
      </c>
      <c r="K752" t="s">
        <v>689</v>
      </c>
      <c r="L752" t="s">
        <v>196</v>
      </c>
    </row>
    <row r="753" spans="4:12" ht="15">
      <c r="D753">
        <f t="shared" si="11"/>
        <v>11865</v>
      </c>
      <c r="E753" t="s">
        <v>192</v>
      </c>
      <c r="F753">
        <v>309</v>
      </c>
      <c r="G753" t="s">
        <v>23</v>
      </c>
      <c r="H753" t="s">
        <v>837</v>
      </c>
      <c r="I753" t="s">
        <v>199</v>
      </c>
      <c r="J753">
        <v>11865</v>
      </c>
      <c r="K753" t="s">
        <v>826</v>
      </c>
      <c r="L753" t="s">
        <v>196</v>
      </c>
    </row>
    <row r="754" spans="4:12" ht="15">
      <c r="D754">
        <f t="shared" si="11"/>
        <v>11867</v>
      </c>
      <c r="E754" t="s">
        <v>192</v>
      </c>
      <c r="F754">
        <v>309</v>
      </c>
      <c r="G754" t="s">
        <v>23</v>
      </c>
      <c r="H754" t="s">
        <v>828</v>
      </c>
      <c r="I754" t="s">
        <v>199</v>
      </c>
      <c r="J754">
        <v>11867</v>
      </c>
      <c r="K754" t="s">
        <v>826</v>
      </c>
      <c r="L754" t="s">
        <v>196</v>
      </c>
    </row>
    <row r="755" spans="4:12" ht="15">
      <c r="D755">
        <f t="shared" si="11"/>
        <v>11880</v>
      </c>
      <c r="E755" t="s">
        <v>192</v>
      </c>
      <c r="F755">
        <v>304</v>
      </c>
      <c r="G755" t="s">
        <v>23</v>
      </c>
      <c r="H755" t="s">
        <v>718</v>
      </c>
      <c r="I755" t="s">
        <v>218</v>
      </c>
      <c r="J755">
        <v>11880</v>
      </c>
      <c r="K755" t="s">
        <v>689</v>
      </c>
      <c r="L755" t="s">
        <v>196</v>
      </c>
    </row>
    <row r="756" spans="4:12" ht="15">
      <c r="D756">
        <f t="shared" si="11"/>
        <v>11888</v>
      </c>
      <c r="E756" t="s">
        <v>192</v>
      </c>
      <c r="F756">
        <v>201</v>
      </c>
      <c r="G756" t="s">
        <v>23</v>
      </c>
      <c r="H756" t="s">
        <v>401</v>
      </c>
      <c r="I756" t="s">
        <v>194</v>
      </c>
      <c r="J756">
        <v>11888</v>
      </c>
      <c r="K756" t="s">
        <v>382</v>
      </c>
      <c r="L756" t="s">
        <v>383</v>
      </c>
    </row>
    <row r="757" spans="4:12" ht="15">
      <c r="D757">
        <f t="shared" si="11"/>
        <v>11888</v>
      </c>
      <c r="E757" t="s">
        <v>192</v>
      </c>
      <c r="F757">
        <v>301</v>
      </c>
      <c r="G757" t="s">
        <v>23</v>
      </c>
      <c r="H757" t="s">
        <v>401</v>
      </c>
      <c r="I757" t="s">
        <v>194</v>
      </c>
      <c r="J757">
        <v>11888</v>
      </c>
      <c r="K757" t="s">
        <v>644</v>
      </c>
      <c r="L757" t="s">
        <v>383</v>
      </c>
    </row>
    <row r="758" spans="4:12" ht="15">
      <c r="D758">
        <f t="shared" si="11"/>
        <v>11899</v>
      </c>
      <c r="E758" t="s">
        <v>192</v>
      </c>
      <c r="F758">
        <v>101</v>
      </c>
      <c r="G758" t="s">
        <v>23</v>
      </c>
      <c r="H758" t="s">
        <v>205</v>
      </c>
      <c r="I758" t="s">
        <v>194</v>
      </c>
      <c r="J758">
        <v>11899</v>
      </c>
      <c r="K758" t="s">
        <v>195</v>
      </c>
      <c r="L758" t="s">
        <v>196</v>
      </c>
    </row>
    <row r="759" spans="4:12" ht="15">
      <c r="D759">
        <f t="shared" si="11"/>
        <v>11903</v>
      </c>
      <c r="E759" t="s">
        <v>192</v>
      </c>
      <c r="F759">
        <v>202</v>
      </c>
      <c r="G759" t="s">
        <v>23</v>
      </c>
      <c r="H759" t="s">
        <v>441</v>
      </c>
      <c r="I759" t="s">
        <v>199</v>
      </c>
      <c r="J759">
        <v>11903</v>
      </c>
      <c r="K759" t="s">
        <v>411</v>
      </c>
      <c r="L759" t="s">
        <v>196</v>
      </c>
    </row>
    <row r="760" spans="4:12" ht="15">
      <c r="D760">
        <f t="shared" si="11"/>
        <v>11912</v>
      </c>
      <c r="E760" t="s">
        <v>192</v>
      </c>
      <c r="F760">
        <v>202</v>
      </c>
      <c r="G760" t="s">
        <v>225</v>
      </c>
      <c r="H760" t="s">
        <v>977</v>
      </c>
      <c r="I760" t="s">
        <v>203</v>
      </c>
      <c r="J760">
        <v>11912</v>
      </c>
      <c r="K760" t="s">
        <v>411</v>
      </c>
      <c r="L760" t="s">
        <v>196</v>
      </c>
    </row>
    <row r="761" spans="4:12" ht="15">
      <c r="D761">
        <f t="shared" si="11"/>
        <v>11939</v>
      </c>
      <c r="E761" t="s">
        <v>192</v>
      </c>
      <c r="F761">
        <v>108</v>
      </c>
      <c r="G761" t="s">
        <v>23</v>
      </c>
      <c r="H761" t="s">
        <v>325</v>
      </c>
      <c r="I761" t="s">
        <v>199</v>
      </c>
      <c r="J761">
        <v>11939</v>
      </c>
      <c r="K761" t="s">
        <v>298</v>
      </c>
      <c r="L761" t="s">
        <v>196</v>
      </c>
    </row>
    <row r="762" spans="4:12" ht="15">
      <c r="D762">
        <f t="shared" si="11"/>
        <v>11942</v>
      </c>
      <c r="E762" t="s">
        <v>192</v>
      </c>
      <c r="F762">
        <v>110</v>
      </c>
      <c r="G762" t="s">
        <v>23</v>
      </c>
      <c r="H762" t="s">
        <v>342</v>
      </c>
      <c r="I762" t="s">
        <v>212</v>
      </c>
      <c r="J762">
        <v>11942</v>
      </c>
      <c r="K762" t="s">
        <v>340</v>
      </c>
      <c r="L762" t="s">
        <v>196</v>
      </c>
    </row>
    <row r="763" spans="4:12" ht="15">
      <c r="D763">
        <f t="shared" si="11"/>
        <v>11949</v>
      </c>
      <c r="E763" t="s">
        <v>192</v>
      </c>
      <c r="F763">
        <v>312</v>
      </c>
      <c r="G763" t="s">
        <v>23</v>
      </c>
      <c r="H763" t="s">
        <v>875</v>
      </c>
      <c r="I763" t="s">
        <v>194</v>
      </c>
      <c r="J763">
        <v>11949</v>
      </c>
      <c r="K763" t="s">
        <v>872</v>
      </c>
      <c r="L763" t="s">
        <v>196</v>
      </c>
    </row>
    <row r="764" spans="4:12" ht="15">
      <c r="D764">
        <f t="shared" si="11"/>
        <v>11951</v>
      </c>
      <c r="E764" t="s">
        <v>192</v>
      </c>
      <c r="F764">
        <v>312</v>
      </c>
      <c r="G764" t="s">
        <v>23</v>
      </c>
      <c r="H764" t="s">
        <v>883</v>
      </c>
      <c r="I764" t="s">
        <v>194</v>
      </c>
      <c r="J764">
        <v>11951</v>
      </c>
      <c r="K764" t="s">
        <v>872</v>
      </c>
      <c r="L764" t="s">
        <v>196</v>
      </c>
    </row>
    <row r="765" spans="4:12" ht="15">
      <c r="D765">
        <f t="shared" si="11"/>
        <v>11983</v>
      </c>
      <c r="E765" t="s">
        <v>192</v>
      </c>
      <c r="F765">
        <v>207</v>
      </c>
      <c r="G765" t="s">
        <v>23</v>
      </c>
      <c r="H765" t="s">
        <v>545</v>
      </c>
      <c r="I765" t="s">
        <v>194</v>
      </c>
      <c r="J765">
        <v>11983</v>
      </c>
      <c r="K765" t="s">
        <v>537</v>
      </c>
      <c r="L765" t="s">
        <v>196</v>
      </c>
    </row>
    <row r="766" spans="4:12" ht="15">
      <c r="D766">
        <f t="shared" si="11"/>
        <v>12036</v>
      </c>
      <c r="E766" t="s">
        <v>192</v>
      </c>
      <c r="F766">
        <v>304</v>
      </c>
      <c r="G766" t="s">
        <v>23</v>
      </c>
      <c r="H766" t="s">
        <v>725</v>
      </c>
      <c r="I766" t="s">
        <v>194</v>
      </c>
      <c r="J766">
        <v>12036</v>
      </c>
      <c r="K766" t="s">
        <v>689</v>
      </c>
      <c r="L766" t="s">
        <v>196</v>
      </c>
    </row>
    <row r="767" spans="4:12" ht="15">
      <c r="D767">
        <f t="shared" si="11"/>
        <v>12059</v>
      </c>
      <c r="E767" t="s">
        <v>192</v>
      </c>
      <c r="F767">
        <v>202</v>
      </c>
      <c r="G767" t="s">
        <v>23</v>
      </c>
      <c r="H767" t="s">
        <v>434</v>
      </c>
      <c r="I767" t="s">
        <v>218</v>
      </c>
      <c r="J767">
        <v>12059</v>
      </c>
      <c r="K767" t="s">
        <v>411</v>
      </c>
      <c r="L767" t="s">
        <v>196</v>
      </c>
    </row>
    <row r="768" spans="4:12" ht="15">
      <c r="D768">
        <f t="shared" si="11"/>
        <v>12095</v>
      </c>
      <c r="E768" t="s">
        <v>192</v>
      </c>
      <c r="F768">
        <v>203</v>
      </c>
      <c r="G768" t="s">
        <v>23</v>
      </c>
      <c r="H768" t="s">
        <v>452</v>
      </c>
      <c r="I768" t="s">
        <v>212</v>
      </c>
      <c r="J768">
        <v>12095</v>
      </c>
      <c r="K768" t="s">
        <v>444</v>
      </c>
      <c r="L768" t="s">
        <v>196</v>
      </c>
    </row>
    <row r="769" spans="4:12" ht="15">
      <c r="D769">
        <f t="shared" si="11"/>
        <v>12097</v>
      </c>
      <c r="E769" t="s">
        <v>219</v>
      </c>
      <c r="F769">
        <v>204</v>
      </c>
      <c r="G769" t="s">
        <v>201</v>
      </c>
      <c r="H769" t="s">
        <v>480</v>
      </c>
      <c r="I769" t="s">
        <v>203</v>
      </c>
      <c r="J769">
        <v>12097</v>
      </c>
      <c r="K769" t="s">
        <v>473</v>
      </c>
      <c r="L769" t="s">
        <v>196</v>
      </c>
    </row>
    <row r="770" spans="4:12" ht="15">
      <c r="D770">
        <f t="shared" si="11"/>
        <v>12099</v>
      </c>
      <c r="E770" t="s">
        <v>192</v>
      </c>
      <c r="F770">
        <v>309</v>
      </c>
      <c r="G770" t="s">
        <v>201</v>
      </c>
      <c r="H770" t="s">
        <v>841</v>
      </c>
      <c r="I770" t="s">
        <v>212</v>
      </c>
      <c r="J770">
        <v>12099</v>
      </c>
      <c r="K770" t="s">
        <v>826</v>
      </c>
      <c r="L770" t="s">
        <v>196</v>
      </c>
    </row>
    <row r="771" spans="4:12" ht="15">
      <c r="D771">
        <f aca="true" t="shared" si="12" ref="D771:D834">J771</f>
        <v>12109</v>
      </c>
      <c r="E771" t="s">
        <v>192</v>
      </c>
      <c r="F771">
        <v>306</v>
      </c>
      <c r="G771" t="s">
        <v>201</v>
      </c>
      <c r="H771" t="s">
        <v>749</v>
      </c>
      <c r="I771" t="s">
        <v>203</v>
      </c>
      <c r="J771">
        <v>12109</v>
      </c>
      <c r="K771" t="s">
        <v>748</v>
      </c>
      <c r="L771" t="s">
        <v>196</v>
      </c>
    </row>
    <row r="772" spans="4:12" ht="15">
      <c r="D772">
        <f t="shared" si="12"/>
        <v>12116</v>
      </c>
      <c r="E772" t="s">
        <v>192</v>
      </c>
      <c r="F772">
        <v>212</v>
      </c>
      <c r="G772" t="s">
        <v>23</v>
      </c>
      <c r="H772" t="s">
        <v>631</v>
      </c>
      <c r="I772" t="s">
        <v>241</v>
      </c>
      <c r="J772">
        <v>12116</v>
      </c>
      <c r="K772" t="s">
        <v>629</v>
      </c>
      <c r="L772" t="s">
        <v>196</v>
      </c>
    </row>
    <row r="773" spans="4:12" ht="15">
      <c r="D773">
        <f t="shared" si="12"/>
        <v>12136</v>
      </c>
      <c r="E773" t="s">
        <v>192</v>
      </c>
      <c r="F773">
        <v>308</v>
      </c>
      <c r="G773" t="s">
        <v>23</v>
      </c>
      <c r="H773" t="s">
        <v>814</v>
      </c>
      <c r="I773" t="s">
        <v>194</v>
      </c>
      <c r="J773">
        <v>12136</v>
      </c>
      <c r="K773" t="s">
        <v>793</v>
      </c>
      <c r="L773" t="s">
        <v>196</v>
      </c>
    </row>
    <row r="774" spans="4:12" ht="15">
      <c r="D774">
        <f t="shared" si="12"/>
        <v>12137</v>
      </c>
      <c r="E774" t="s">
        <v>192</v>
      </c>
      <c r="F774">
        <v>303</v>
      </c>
      <c r="G774" t="s">
        <v>201</v>
      </c>
      <c r="H774" t="s">
        <v>676</v>
      </c>
      <c r="I774" t="s">
        <v>212</v>
      </c>
      <c r="J774">
        <v>12137</v>
      </c>
      <c r="K774" t="s">
        <v>674</v>
      </c>
      <c r="L774" t="s">
        <v>196</v>
      </c>
    </row>
    <row r="775" spans="4:12" ht="15">
      <c r="D775">
        <f t="shared" si="12"/>
        <v>12189</v>
      </c>
      <c r="E775" t="s">
        <v>219</v>
      </c>
      <c r="F775">
        <v>304</v>
      </c>
      <c r="G775" t="s">
        <v>23</v>
      </c>
      <c r="H775" t="s">
        <v>690</v>
      </c>
      <c r="I775" t="s">
        <v>218</v>
      </c>
      <c r="J775">
        <v>12189</v>
      </c>
      <c r="K775" t="s">
        <v>689</v>
      </c>
      <c r="L775" t="s">
        <v>196</v>
      </c>
    </row>
    <row r="776" spans="4:12" ht="15">
      <c r="D776">
        <f t="shared" si="12"/>
        <v>12195</v>
      </c>
      <c r="E776" t="s">
        <v>192</v>
      </c>
      <c r="F776">
        <v>108</v>
      </c>
      <c r="G776" t="s">
        <v>201</v>
      </c>
      <c r="H776" t="s">
        <v>320</v>
      </c>
      <c r="I776" t="s">
        <v>212</v>
      </c>
      <c r="J776">
        <v>12195</v>
      </c>
      <c r="K776" t="s">
        <v>298</v>
      </c>
      <c r="L776" t="s">
        <v>196</v>
      </c>
    </row>
    <row r="777" spans="4:12" ht="15">
      <c r="D777">
        <f t="shared" si="12"/>
        <v>12202</v>
      </c>
      <c r="E777" t="s">
        <v>192</v>
      </c>
      <c r="F777">
        <v>212</v>
      </c>
      <c r="G777" t="s">
        <v>225</v>
      </c>
      <c r="H777" t="s">
        <v>1002</v>
      </c>
      <c r="I777" t="s">
        <v>212</v>
      </c>
      <c r="J777">
        <v>12202</v>
      </c>
      <c r="K777" t="s">
        <v>629</v>
      </c>
      <c r="L777" t="s">
        <v>196</v>
      </c>
    </row>
    <row r="778" spans="4:12" ht="15">
      <c r="D778">
        <f t="shared" si="12"/>
        <v>12204</v>
      </c>
      <c r="E778" t="s">
        <v>192</v>
      </c>
      <c r="F778">
        <v>212</v>
      </c>
      <c r="G778" t="s">
        <v>201</v>
      </c>
      <c r="H778" t="s">
        <v>634</v>
      </c>
      <c r="I778" t="s">
        <v>241</v>
      </c>
      <c r="J778">
        <v>12204</v>
      </c>
      <c r="K778" t="s">
        <v>629</v>
      </c>
      <c r="L778" t="s">
        <v>196</v>
      </c>
    </row>
    <row r="779" spans="4:12" ht="15">
      <c r="D779">
        <f t="shared" si="12"/>
        <v>12215</v>
      </c>
      <c r="E779" t="s">
        <v>192</v>
      </c>
      <c r="F779">
        <v>101</v>
      </c>
      <c r="G779" t="s">
        <v>225</v>
      </c>
      <c r="H779" t="s">
        <v>904</v>
      </c>
      <c r="I779" t="s">
        <v>203</v>
      </c>
      <c r="J779">
        <v>12215</v>
      </c>
      <c r="K779" t="s">
        <v>195</v>
      </c>
      <c r="L779" t="s">
        <v>196</v>
      </c>
    </row>
    <row r="780" spans="4:12" ht="15">
      <c r="D780">
        <f t="shared" si="12"/>
        <v>12219</v>
      </c>
      <c r="E780" t="s">
        <v>192</v>
      </c>
      <c r="F780">
        <v>304</v>
      </c>
      <c r="G780" t="s">
        <v>23</v>
      </c>
      <c r="H780" t="s">
        <v>724</v>
      </c>
      <c r="I780" t="s">
        <v>212</v>
      </c>
      <c r="J780">
        <v>12219</v>
      </c>
      <c r="K780" t="s">
        <v>689</v>
      </c>
      <c r="L780" t="s">
        <v>196</v>
      </c>
    </row>
    <row r="781" spans="4:12" ht="15">
      <c r="D781">
        <f t="shared" si="12"/>
        <v>12223</v>
      </c>
      <c r="E781" t="s">
        <v>192</v>
      </c>
      <c r="F781">
        <v>303</v>
      </c>
      <c r="G781" t="s">
        <v>201</v>
      </c>
      <c r="H781" t="s">
        <v>677</v>
      </c>
      <c r="I781" t="s">
        <v>212</v>
      </c>
      <c r="J781">
        <v>12223</v>
      </c>
      <c r="K781" t="s">
        <v>674</v>
      </c>
      <c r="L781" t="s">
        <v>196</v>
      </c>
    </row>
    <row r="782" spans="4:12" ht="15">
      <c r="D782">
        <f t="shared" si="12"/>
        <v>12232</v>
      </c>
      <c r="E782" t="s">
        <v>192</v>
      </c>
      <c r="F782">
        <v>304</v>
      </c>
      <c r="G782" t="s">
        <v>23</v>
      </c>
      <c r="H782" t="s">
        <v>698</v>
      </c>
      <c r="I782" t="s">
        <v>194</v>
      </c>
      <c r="J782">
        <v>12232</v>
      </c>
      <c r="K782" t="s">
        <v>689</v>
      </c>
      <c r="L782" t="s">
        <v>196</v>
      </c>
    </row>
    <row r="783" spans="4:12" ht="15">
      <c r="D783">
        <f t="shared" si="12"/>
        <v>12244</v>
      </c>
      <c r="E783" t="s">
        <v>192</v>
      </c>
      <c r="F783">
        <v>202</v>
      </c>
      <c r="G783" t="s">
        <v>225</v>
      </c>
      <c r="H783" t="s">
        <v>970</v>
      </c>
      <c r="I783" t="s">
        <v>194</v>
      </c>
      <c r="J783">
        <v>12244</v>
      </c>
      <c r="K783" t="s">
        <v>411</v>
      </c>
      <c r="L783" t="s">
        <v>196</v>
      </c>
    </row>
    <row r="784" spans="4:12" ht="15">
      <c r="D784">
        <f t="shared" si="12"/>
        <v>12245</v>
      </c>
      <c r="E784" t="s">
        <v>192</v>
      </c>
      <c r="F784">
        <v>108</v>
      </c>
      <c r="G784" t="s">
        <v>225</v>
      </c>
      <c r="H784" t="s">
        <v>952</v>
      </c>
      <c r="I784" t="s">
        <v>203</v>
      </c>
      <c r="J784">
        <v>12245</v>
      </c>
      <c r="K784" t="s">
        <v>298</v>
      </c>
      <c r="L784" t="s">
        <v>196</v>
      </c>
    </row>
    <row r="785" spans="4:12" ht="15">
      <c r="D785">
        <f t="shared" si="12"/>
        <v>12249</v>
      </c>
      <c r="E785" t="s">
        <v>192</v>
      </c>
      <c r="F785">
        <v>308</v>
      </c>
      <c r="G785" t="s">
        <v>23</v>
      </c>
      <c r="H785" t="s">
        <v>815</v>
      </c>
      <c r="I785" t="s">
        <v>218</v>
      </c>
      <c r="J785">
        <v>12249</v>
      </c>
      <c r="K785" t="s">
        <v>793</v>
      </c>
      <c r="L785" t="s">
        <v>196</v>
      </c>
    </row>
    <row r="786" spans="4:12" ht="15">
      <c r="D786">
        <f t="shared" si="12"/>
        <v>12258</v>
      </c>
      <c r="E786" t="s">
        <v>192</v>
      </c>
      <c r="F786">
        <v>108</v>
      </c>
      <c r="G786" t="s">
        <v>23</v>
      </c>
      <c r="H786" t="s">
        <v>299</v>
      </c>
      <c r="I786" t="s">
        <v>199</v>
      </c>
      <c r="J786">
        <v>12258</v>
      </c>
      <c r="K786" t="s">
        <v>298</v>
      </c>
      <c r="L786" t="s">
        <v>196</v>
      </c>
    </row>
    <row r="787" spans="4:12" ht="15">
      <c r="D787">
        <f t="shared" si="12"/>
        <v>12259</v>
      </c>
      <c r="E787" t="s">
        <v>192</v>
      </c>
      <c r="F787">
        <v>108</v>
      </c>
      <c r="G787" t="s">
        <v>23</v>
      </c>
      <c r="H787" t="s">
        <v>300</v>
      </c>
      <c r="I787" t="s">
        <v>194</v>
      </c>
      <c r="J787">
        <v>12259</v>
      </c>
      <c r="K787" t="s">
        <v>298</v>
      </c>
      <c r="L787" t="s">
        <v>196</v>
      </c>
    </row>
    <row r="788" spans="4:12" ht="15">
      <c r="D788">
        <f t="shared" si="12"/>
        <v>12285</v>
      </c>
      <c r="E788" t="s">
        <v>219</v>
      </c>
      <c r="F788">
        <v>308</v>
      </c>
      <c r="G788" t="s">
        <v>225</v>
      </c>
      <c r="H788" t="s">
        <v>1019</v>
      </c>
      <c r="I788" t="s">
        <v>207</v>
      </c>
      <c r="J788">
        <v>12285</v>
      </c>
      <c r="K788" t="s">
        <v>793</v>
      </c>
      <c r="L788" t="s">
        <v>196</v>
      </c>
    </row>
    <row r="789" spans="4:12" ht="15">
      <c r="D789">
        <f t="shared" si="12"/>
        <v>12340</v>
      </c>
      <c r="E789" t="s">
        <v>192</v>
      </c>
      <c r="F789">
        <v>208</v>
      </c>
      <c r="G789" t="s">
        <v>225</v>
      </c>
      <c r="H789" t="s">
        <v>987</v>
      </c>
      <c r="I789" t="s">
        <v>194</v>
      </c>
      <c r="J789">
        <v>12340</v>
      </c>
      <c r="K789" t="s">
        <v>549</v>
      </c>
      <c r="L789" t="s">
        <v>196</v>
      </c>
    </row>
    <row r="790" spans="4:12" ht="15">
      <c r="D790">
        <f t="shared" si="12"/>
        <v>12341</v>
      </c>
      <c r="E790" t="s">
        <v>192</v>
      </c>
      <c r="F790">
        <v>208</v>
      </c>
      <c r="G790" t="s">
        <v>23</v>
      </c>
      <c r="H790" t="s">
        <v>548</v>
      </c>
      <c r="I790" t="s">
        <v>194</v>
      </c>
      <c r="J790">
        <v>12341</v>
      </c>
      <c r="K790" t="s">
        <v>549</v>
      </c>
      <c r="L790" t="s">
        <v>196</v>
      </c>
    </row>
    <row r="791" spans="4:12" ht="15">
      <c r="D791">
        <f t="shared" si="12"/>
        <v>12343</v>
      </c>
      <c r="E791" t="s">
        <v>192</v>
      </c>
      <c r="F791">
        <v>211</v>
      </c>
      <c r="G791" t="s">
        <v>23</v>
      </c>
      <c r="H791" t="s">
        <v>612</v>
      </c>
      <c r="I791" t="s">
        <v>218</v>
      </c>
      <c r="J791">
        <v>12343</v>
      </c>
      <c r="K791" t="s">
        <v>592</v>
      </c>
      <c r="L791" t="s">
        <v>196</v>
      </c>
    </row>
    <row r="792" spans="4:12" ht="15">
      <c r="D792">
        <f t="shared" si="12"/>
        <v>12345</v>
      </c>
      <c r="E792" t="s">
        <v>192</v>
      </c>
      <c r="F792">
        <v>111</v>
      </c>
      <c r="G792" t="s">
        <v>23</v>
      </c>
      <c r="H792" t="s">
        <v>366</v>
      </c>
      <c r="I792" t="s">
        <v>218</v>
      </c>
      <c r="J792">
        <v>12345</v>
      </c>
      <c r="K792" t="s">
        <v>357</v>
      </c>
      <c r="L792" t="s">
        <v>196</v>
      </c>
    </row>
    <row r="793" spans="4:12" ht="15">
      <c r="D793">
        <f t="shared" si="12"/>
        <v>12347</v>
      </c>
      <c r="E793" t="s">
        <v>192</v>
      </c>
      <c r="F793">
        <v>207</v>
      </c>
      <c r="G793" t="s">
        <v>201</v>
      </c>
      <c r="H793" t="s">
        <v>540</v>
      </c>
      <c r="I793" t="s">
        <v>212</v>
      </c>
      <c r="J793">
        <v>12347</v>
      </c>
      <c r="K793" t="s">
        <v>537</v>
      </c>
      <c r="L793" t="s">
        <v>196</v>
      </c>
    </row>
    <row r="794" spans="4:12" ht="15">
      <c r="D794">
        <f t="shared" si="12"/>
        <v>12349</v>
      </c>
      <c r="E794" t="s">
        <v>192</v>
      </c>
      <c r="F794">
        <v>203</v>
      </c>
      <c r="G794" t="s">
        <v>23</v>
      </c>
      <c r="H794" t="s">
        <v>467</v>
      </c>
      <c r="I794" t="s">
        <v>212</v>
      </c>
      <c r="J794">
        <v>12349</v>
      </c>
      <c r="K794" t="s">
        <v>444</v>
      </c>
      <c r="L794" t="s">
        <v>196</v>
      </c>
    </row>
    <row r="795" spans="4:12" ht="15">
      <c r="D795">
        <f t="shared" si="12"/>
        <v>12363</v>
      </c>
      <c r="E795" t="s">
        <v>192</v>
      </c>
      <c r="F795">
        <v>202</v>
      </c>
      <c r="G795" t="s">
        <v>23</v>
      </c>
      <c r="H795" t="s">
        <v>412</v>
      </c>
      <c r="I795" t="s">
        <v>199</v>
      </c>
      <c r="J795">
        <v>12363</v>
      </c>
      <c r="K795" t="s">
        <v>411</v>
      </c>
      <c r="L795" t="s">
        <v>196</v>
      </c>
    </row>
    <row r="796" spans="4:12" ht="15">
      <c r="D796">
        <f t="shared" si="12"/>
        <v>12392</v>
      </c>
      <c r="E796" t="s">
        <v>192</v>
      </c>
      <c r="F796">
        <v>202</v>
      </c>
      <c r="G796" t="s">
        <v>23</v>
      </c>
      <c r="H796" t="s">
        <v>410</v>
      </c>
      <c r="I796" t="s">
        <v>194</v>
      </c>
      <c r="J796">
        <v>12392</v>
      </c>
      <c r="K796" t="s">
        <v>411</v>
      </c>
      <c r="L796" t="s">
        <v>196</v>
      </c>
    </row>
    <row r="797" spans="4:12" ht="15">
      <c r="D797">
        <f t="shared" si="12"/>
        <v>12431</v>
      </c>
      <c r="E797" t="s">
        <v>192</v>
      </c>
      <c r="F797">
        <v>308</v>
      </c>
      <c r="G797" t="s">
        <v>23</v>
      </c>
      <c r="H797" t="s">
        <v>813</v>
      </c>
      <c r="I797" t="s">
        <v>194</v>
      </c>
      <c r="J797">
        <v>12431</v>
      </c>
      <c r="K797" t="s">
        <v>793</v>
      </c>
      <c r="L797" t="s">
        <v>196</v>
      </c>
    </row>
    <row r="798" spans="4:12" ht="15">
      <c r="D798">
        <f t="shared" si="12"/>
        <v>12432</v>
      </c>
      <c r="E798" t="s">
        <v>192</v>
      </c>
      <c r="F798">
        <v>308</v>
      </c>
      <c r="G798" t="s">
        <v>23</v>
      </c>
      <c r="H798" t="s">
        <v>819</v>
      </c>
      <c r="I798" t="s">
        <v>218</v>
      </c>
      <c r="J798">
        <v>12432</v>
      </c>
      <c r="K798" t="s">
        <v>793</v>
      </c>
      <c r="L798" t="s">
        <v>196</v>
      </c>
    </row>
    <row r="799" spans="4:12" ht="15">
      <c r="D799">
        <f t="shared" si="12"/>
        <v>12445</v>
      </c>
      <c r="E799" t="s">
        <v>192</v>
      </c>
      <c r="F799">
        <v>308</v>
      </c>
      <c r="G799" t="s">
        <v>23</v>
      </c>
      <c r="H799" t="s">
        <v>801</v>
      </c>
      <c r="I799" t="s">
        <v>199</v>
      </c>
      <c r="J799">
        <v>12445</v>
      </c>
      <c r="K799" t="s">
        <v>793</v>
      </c>
      <c r="L799" t="s">
        <v>196</v>
      </c>
    </row>
    <row r="800" spans="4:12" ht="15">
      <c r="D800">
        <f t="shared" si="12"/>
        <v>12464</v>
      </c>
      <c r="E800" t="s">
        <v>192</v>
      </c>
      <c r="F800">
        <v>307</v>
      </c>
      <c r="G800" t="s">
        <v>23</v>
      </c>
      <c r="H800" t="s">
        <v>768</v>
      </c>
      <c r="I800" t="s">
        <v>194</v>
      </c>
      <c r="J800">
        <v>12464</v>
      </c>
      <c r="K800" t="s">
        <v>765</v>
      </c>
      <c r="L800" t="s">
        <v>196</v>
      </c>
    </row>
    <row r="801" spans="4:12" ht="15">
      <c r="D801">
        <f t="shared" si="12"/>
        <v>12466</v>
      </c>
      <c r="E801" t="s">
        <v>192</v>
      </c>
      <c r="F801">
        <v>308</v>
      </c>
      <c r="G801" t="s">
        <v>23</v>
      </c>
      <c r="H801" t="s">
        <v>800</v>
      </c>
      <c r="I801" t="s">
        <v>215</v>
      </c>
      <c r="J801">
        <v>12466</v>
      </c>
      <c r="K801" t="s">
        <v>793</v>
      </c>
      <c r="L801" t="s">
        <v>196</v>
      </c>
    </row>
    <row r="802" spans="4:12" ht="15">
      <c r="D802">
        <f t="shared" si="12"/>
        <v>12481</v>
      </c>
      <c r="E802" t="s">
        <v>192</v>
      </c>
      <c r="F802">
        <v>201</v>
      </c>
      <c r="G802" t="s">
        <v>23</v>
      </c>
      <c r="H802" t="s">
        <v>392</v>
      </c>
      <c r="I802" t="s">
        <v>215</v>
      </c>
      <c r="J802">
        <v>12481</v>
      </c>
      <c r="K802" t="s">
        <v>382</v>
      </c>
      <c r="L802" t="s">
        <v>383</v>
      </c>
    </row>
    <row r="803" spans="4:12" ht="15">
      <c r="D803">
        <f t="shared" si="12"/>
        <v>12481</v>
      </c>
      <c r="E803" t="s">
        <v>192</v>
      </c>
      <c r="F803">
        <v>301</v>
      </c>
      <c r="G803" t="s">
        <v>23</v>
      </c>
      <c r="H803" t="s">
        <v>392</v>
      </c>
      <c r="I803" t="s">
        <v>215</v>
      </c>
      <c r="J803">
        <v>12481</v>
      </c>
      <c r="K803" t="s">
        <v>644</v>
      </c>
      <c r="L803" t="s">
        <v>383</v>
      </c>
    </row>
    <row r="804" spans="4:12" ht="15">
      <c r="D804">
        <f t="shared" si="12"/>
        <v>12482</v>
      </c>
      <c r="E804" t="s">
        <v>192</v>
      </c>
      <c r="F804">
        <v>201</v>
      </c>
      <c r="G804" t="s">
        <v>23</v>
      </c>
      <c r="H804" t="s">
        <v>407</v>
      </c>
      <c r="I804" t="s">
        <v>215</v>
      </c>
      <c r="J804">
        <v>12482</v>
      </c>
      <c r="K804" t="s">
        <v>382</v>
      </c>
      <c r="L804" t="s">
        <v>383</v>
      </c>
    </row>
    <row r="805" spans="4:12" ht="15">
      <c r="D805">
        <f t="shared" si="12"/>
        <v>12482</v>
      </c>
      <c r="E805" t="s">
        <v>192</v>
      </c>
      <c r="F805">
        <v>301</v>
      </c>
      <c r="G805" t="s">
        <v>23</v>
      </c>
      <c r="H805" t="s">
        <v>407</v>
      </c>
      <c r="I805" t="s">
        <v>215</v>
      </c>
      <c r="J805">
        <v>12482</v>
      </c>
      <c r="K805" t="s">
        <v>644</v>
      </c>
      <c r="L805" t="s">
        <v>383</v>
      </c>
    </row>
    <row r="806" spans="4:12" ht="15">
      <c r="D806">
        <f t="shared" si="12"/>
        <v>12483</v>
      </c>
      <c r="E806" t="s">
        <v>192</v>
      </c>
      <c r="F806">
        <v>201</v>
      </c>
      <c r="G806" t="s">
        <v>23</v>
      </c>
      <c r="H806" t="s">
        <v>388</v>
      </c>
      <c r="I806" t="s">
        <v>218</v>
      </c>
      <c r="J806">
        <v>12483</v>
      </c>
      <c r="K806" t="s">
        <v>382</v>
      </c>
      <c r="L806" t="s">
        <v>383</v>
      </c>
    </row>
    <row r="807" spans="4:12" ht="15">
      <c r="D807">
        <f t="shared" si="12"/>
        <v>12483</v>
      </c>
      <c r="E807" t="s">
        <v>192</v>
      </c>
      <c r="F807">
        <v>301</v>
      </c>
      <c r="G807" t="s">
        <v>23</v>
      </c>
      <c r="H807" t="s">
        <v>388</v>
      </c>
      <c r="I807" t="s">
        <v>218</v>
      </c>
      <c r="J807">
        <v>12483</v>
      </c>
      <c r="K807" t="s">
        <v>644</v>
      </c>
      <c r="L807" t="s">
        <v>383</v>
      </c>
    </row>
    <row r="808" spans="4:12" ht="15">
      <c r="D808">
        <f t="shared" si="12"/>
        <v>12490</v>
      </c>
      <c r="E808" t="s">
        <v>192</v>
      </c>
      <c r="F808">
        <v>101</v>
      </c>
      <c r="G808" t="s">
        <v>23</v>
      </c>
      <c r="H808" t="s">
        <v>204</v>
      </c>
      <c r="I808" t="s">
        <v>199</v>
      </c>
      <c r="J808">
        <v>12490</v>
      </c>
      <c r="K808" t="s">
        <v>195</v>
      </c>
      <c r="L808" t="s">
        <v>196</v>
      </c>
    </row>
    <row r="809" spans="4:12" ht="15">
      <c r="D809">
        <f t="shared" si="12"/>
        <v>12491</v>
      </c>
      <c r="E809" t="s">
        <v>192</v>
      </c>
      <c r="F809">
        <v>202</v>
      </c>
      <c r="G809" t="s">
        <v>23</v>
      </c>
      <c r="H809" t="s">
        <v>427</v>
      </c>
      <c r="I809" t="s">
        <v>218</v>
      </c>
      <c r="J809">
        <v>12491</v>
      </c>
      <c r="K809" t="s">
        <v>411</v>
      </c>
      <c r="L809" t="s">
        <v>196</v>
      </c>
    </row>
    <row r="810" spans="4:12" ht="15">
      <c r="D810">
        <f t="shared" si="12"/>
        <v>12514</v>
      </c>
      <c r="E810" t="s">
        <v>192</v>
      </c>
      <c r="F810">
        <v>209</v>
      </c>
      <c r="G810" t="s">
        <v>23</v>
      </c>
      <c r="H810" t="s">
        <v>574</v>
      </c>
      <c r="I810" t="s">
        <v>199</v>
      </c>
      <c r="J810">
        <v>12514</v>
      </c>
      <c r="K810" t="s">
        <v>566</v>
      </c>
      <c r="L810" t="s">
        <v>196</v>
      </c>
    </row>
    <row r="811" spans="4:12" ht="15">
      <c r="D811">
        <f t="shared" si="12"/>
        <v>12519</v>
      </c>
      <c r="E811" t="s">
        <v>192</v>
      </c>
      <c r="F811">
        <v>211</v>
      </c>
      <c r="G811" t="s">
        <v>23</v>
      </c>
      <c r="H811" t="s">
        <v>597</v>
      </c>
      <c r="I811" t="s">
        <v>318</v>
      </c>
      <c r="J811">
        <v>12519</v>
      </c>
      <c r="K811" t="s">
        <v>592</v>
      </c>
      <c r="L811" t="s">
        <v>196</v>
      </c>
    </row>
    <row r="812" spans="4:12" ht="15">
      <c r="D812">
        <f t="shared" si="12"/>
        <v>12566</v>
      </c>
      <c r="E812" t="s">
        <v>192</v>
      </c>
      <c r="F812">
        <v>109</v>
      </c>
      <c r="G812" t="s">
        <v>23</v>
      </c>
      <c r="H812" t="s">
        <v>329</v>
      </c>
      <c r="I812" t="s">
        <v>199</v>
      </c>
      <c r="J812">
        <v>12566</v>
      </c>
      <c r="K812" t="s">
        <v>327</v>
      </c>
      <c r="L812" t="s">
        <v>196</v>
      </c>
    </row>
    <row r="813" spans="4:12" ht="15">
      <c r="D813">
        <f t="shared" si="12"/>
        <v>12654</v>
      </c>
      <c r="E813" t="s">
        <v>192</v>
      </c>
      <c r="F813">
        <v>208</v>
      </c>
      <c r="G813" t="s">
        <v>23</v>
      </c>
      <c r="H813" t="s">
        <v>552</v>
      </c>
      <c r="I813" t="s">
        <v>194</v>
      </c>
      <c r="J813">
        <v>12654</v>
      </c>
      <c r="K813" t="s">
        <v>549</v>
      </c>
      <c r="L813" t="s">
        <v>196</v>
      </c>
    </row>
    <row r="814" spans="4:12" ht="15">
      <c r="D814">
        <f t="shared" si="12"/>
        <v>12659</v>
      </c>
      <c r="E814" t="s">
        <v>192</v>
      </c>
      <c r="F814">
        <v>308</v>
      </c>
      <c r="G814" t="s">
        <v>23</v>
      </c>
      <c r="H814" t="s">
        <v>804</v>
      </c>
      <c r="I814" t="s">
        <v>194</v>
      </c>
      <c r="J814">
        <v>12659</v>
      </c>
      <c r="K814" t="s">
        <v>793</v>
      </c>
      <c r="L814" t="s">
        <v>196</v>
      </c>
    </row>
    <row r="815" spans="4:12" ht="15">
      <c r="D815">
        <f t="shared" si="12"/>
        <v>12682</v>
      </c>
      <c r="E815" t="s">
        <v>192</v>
      </c>
      <c r="F815">
        <v>307</v>
      </c>
      <c r="G815" t="s">
        <v>225</v>
      </c>
      <c r="H815" t="s">
        <v>770</v>
      </c>
      <c r="I815" t="s">
        <v>199</v>
      </c>
      <c r="J815">
        <v>12682</v>
      </c>
      <c r="K815" t="s">
        <v>765</v>
      </c>
      <c r="L815" t="s">
        <v>196</v>
      </c>
    </row>
    <row r="816" spans="4:12" ht="15">
      <c r="D816">
        <f t="shared" si="12"/>
        <v>12682</v>
      </c>
      <c r="E816" t="s">
        <v>192</v>
      </c>
      <c r="F816">
        <v>307</v>
      </c>
      <c r="G816" t="s">
        <v>225</v>
      </c>
      <c r="H816" t="s">
        <v>770</v>
      </c>
      <c r="I816" t="s">
        <v>199</v>
      </c>
      <c r="J816">
        <v>12682</v>
      </c>
      <c r="K816" t="s">
        <v>765</v>
      </c>
      <c r="L816" t="s">
        <v>196</v>
      </c>
    </row>
    <row r="817" spans="4:12" ht="15">
      <c r="D817">
        <f t="shared" si="12"/>
        <v>12724</v>
      </c>
      <c r="E817" t="s">
        <v>192</v>
      </c>
      <c r="F817">
        <v>307</v>
      </c>
      <c r="G817" t="s">
        <v>23</v>
      </c>
      <c r="H817" t="s">
        <v>772</v>
      </c>
      <c r="I817" t="s">
        <v>199</v>
      </c>
      <c r="J817">
        <v>12724</v>
      </c>
      <c r="K817" t="s">
        <v>765</v>
      </c>
      <c r="L817" t="s">
        <v>196</v>
      </c>
    </row>
    <row r="818" spans="4:11" ht="15">
      <c r="D818">
        <f t="shared" si="12"/>
        <v>12725</v>
      </c>
      <c r="E818" t="s">
        <v>192</v>
      </c>
      <c r="F818">
        <v>212</v>
      </c>
      <c r="G818" t="s">
        <v>23</v>
      </c>
      <c r="H818" t="s">
        <v>641</v>
      </c>
      <c r="I818" t="s">
        <v>199</v>
      </c>
      <c r="J818">
        <v>12725</v>
      </c>
      <c r="K818" t="s">
        <v>629</v>
      </c>
    </row>
    <row r="819" spans="4:12" ht="15">
      <c r="D819">
        <f t="shared" si="12"/>
        <v>12726</v>
      </c>
      <c r="E819" t="s">
        <v>192</v>
      </c>
      <c r="F819">
        <v>212</v>
      </c>
      <c r="G819" t="s">
        <v>23</v>
      </c>
      <c r="H819" t="s">
        <v>630</v>
      </c>
      <c r="I819" t="s">
        <v>318</v>
      </c>
      <c r="J819">
        <v>12726</v>
      </c>
      <c r="K819" t="s">
        <v>629</v>
      </c>
      <c r="L819" t="s">
        <v>196</v>
      </c>
    </row>
    <row r="820" spans="4:12" ht="15">
      <c r="D820">
        <f t="shared" si="12"/>
        <v>12741</v>
      </c>
      <c r="E820" t="s">
        <v>192</v>
      </c>
      <c r="F820">
        <v>304</v>
      </c>
      <c r="G820" t="s">
        <v>23</v>
      </c>
      <c r="H820" t="s">
        <v>728</v>
      </c>
      <c r="I820" t="s">
        <v>199</v>
      </c>
      <c r="J820">
        <v>12741</v>
      </c>
      <c r="K820" t="s">
        <v>689</v>
      </c>
      <c r="L820" t="s">
        <v>196</v>
      </c>
    </row>
    <row r="821" spans="4:12" ht="15">
      <c r="D821">
        <f t="shared" si="12"/>
        <v>12785</v>
      </c>
      <c r="E821" t="s">
        <v>192</v>
      </c>
      <c r="F821">
        <v>308</v>
      </c>
      <c r="G821" t="s">
        <v>23</v>
      </c>
      <c r="H821" t="s">
        <v>792</v>
      </c>
      <c r="I821" t="s">
        <v>194</v>
      </c>
      <c r="J821">
        <v>12785</v>
      </c>
      <c r="K821" t="s">
        <v>793</v>
      </c>
      <c r="L821" t="s">
        <v>196</v>
      </c>
    </row>
    <row r="822" spans="4:12" ht="15">
      <c r="D822">
        <f t="shared" si="12"/>
        <v>12789</v>
      </c>
      <c r="E822" t="s">
        <v>219</v>
      </c>
      <c r="F822">
        <v>205</v>
      </c>
      <c r="G822" t="s">
        <v>201</v>
      </c>
      <c r="H822" t="s">
        <v>500</v>
      </c>
      <c r="I822" t="s">
        <v>203</v>
      </c>
      <c r="J822">
        <v>12789</v>
      </c>
      <c r="K822" t="s">
        <v>494</v>
      </c>
      <c r="L822" t="s">
        <v>196</v>
      </c>
    </row>
    <row r="823" spans="4:12" ht="15">
      <c r="D823">
        <f t="shared" si="12"/>
        <v>12792</v>
      </c>
      <c r="E823" t="s">
        <v>219</v>
      </c>
      <c r="F823">
        <v>201</v>
      </c>
      <c r="G823" t="s">
        <v>23</v>
      </c>
      <c r="H823" t="s">
        <v>402</v>
      </c>
      <c r="I823" t="s">
        <v>215</v>
      </c>
      <c r="J823">
        <v>12792</v>
      </c>
      <c r="K823" t="s">
        <v>382</v>
      </c>
      <c r="L823" t="s">
        <v>383</v>
      </c>
    </row>
    <row r="824" spans="4:12" ht="15">
      <c r="D824">
        <f t="shared" si="12"/>
        <v>12792</v>
      </c>
      <c r="E824" t="s">
        <v>219</v>
      </c>
      <c r="F824">
        <v>301</v>
      </c>
      <c r="G824" t="s">
        <v>23</v>
      </c>
      <c r="H824" t="s">
        <v>402</v>
      </c>
      <c r="I824" t="s">
        <v>215</v>
      </c>
      <c r="J824">
        <v>12792</v>
      </c>
      <c r="K824" t="s">
        <v>644</v>
      </c>
      <c r="L824" t="s">
        <v>383</v>
      </c>
    </row>
    <row r="825" spans="4:12" ht="15">
      <c r="D825">
        <f t="shared" si="12"/>
        <v>12821</v>
      </c>
      <c r="E825" t="s">
        <v>192</v>
      </c>
      <c r="F825">
        <v>308</v>
      </c>
      <c r="G825" t="s">
        <v>23</v>
      </c>
      <c r="H825" t="s">
        <v>816</v>
      </c>
      <c r="I825" t="s">
        <v>318</v>
      </c>
      <c r="J825">
        <v>12821</v>
      </c>
      <c r="K825" t="s">
        <v>793</v>
      </c>
      <c r="L825" t="s">
        <v>196</v>
      </c>
    </row>
    <row r="826" spans="4:12" ht="15">
      <c r="D826">
        <f t="shared" si="12"/>
        <v>12824</v>
      </c>
      <c r="E826" t="s">
        <v>192</v>
      </c>
      <c r="F826">
        <v>201</v>
      </c>
      <c r="G826" t="s">
        <v>23</v>
      </c>
      <c r="H826" t="s">
        <v>391</v>
      </c>
      <c r="I826" t="s">
        <v>194</v>
      </c>
      <c r="J826">
        <v>12824</v>
      </c>
      <c r="K826" t="s">
        <v>382</v>
      </c>
      <c r="L826" t="s">
        <v>383</v>
      </c>
    </row>
    <row r="827" spans="4:12" ht="15">
      <c r="D827">
        <f t="shared" si="12"/>
        <v>12824</v>
      </c>
      <c r="E827" t="s">
        <v>192</v>
      </c>
      <c r="F827">
        <v>301</v>
      </c>
      <c r="G827" t="s">
        <v>23</v>
      </c>
      <c r="H827" t="s">
        <v>391</v>
      </c>
      <c r="I827" t="s">
        <v>194</v>
      </c>
      <c r="J827">
        <v>12824</v>
      </c>
      <c r="K827" t="s">
        <v>644</v>
      </c>
      <c r="L827" t="s">
        <v>383</v>
      </c>
    </row>
    <row r="828" spans="4:12" ht="15">
      <c r="D828">
        <f t="shared" si="12"/>
        <v>12836</v>
      </c>
      <c r="E828" t="s">
        <v>192</v>
      </c>
      <c r="F828">
        <v>211</v>
      </c>
      <c r="G828" t="s">
        <v>23</v>
      </c>
      <c r="H828" t="s">
        <v>600</v>
      </c>
      <c r="I828" t="s">
        <v>194</v>
      </c>
      <c r="J828">
        <v>12836</v>
      </c>
      <c r="K828" t="s">
        <v>592</v>
      </c>
      <c r="L828" t="s">
        <v>196</v>
      </c>
    </row>
    <row r="829" spans="4:12" ht="15">
      <c r="D829">
        <f t="shared" si="12"/>
        <v>12838</v>
      </c>
      <c r="E829" t="s">
        <v>192</v>
      </c>
      <c r="F829">
        <v>307</v>
      </c>
      <c r="G829" t="s">
        <v>23</v>
      </c>
      <c r="H829" t="s">
        <v>790</v>
      </c>
      <c r="I829" t="s">
        <v>194</v>
      </c>
      <c r="J829">
        <v>12838</v>
      </c>
      <c r="K829" t="s">
        <v>765</v>
      </c>
      <c r="L829" t="s">
        <v>196</v>
      </c>
    </row>
    <row r="830" spans="4:12" ht="15">
      <c r="D830">
        <f t="shared" si="12"/>
        <v>12839</v>
      </c>
      <c r="E830" t="s">
        <v>192</v>
      </c>
      <c r="F830">
        <v>307</v>
      </c>
      <c r="G830" t="s">
        <v>23</v>
      </c>
      <c r="H830" t="s">
        <v>791</v>
      </c>
      <c r="I830" t="s">
        <v>199</v>
      </c>
      <c r="J830">
        <v>12839</v>
      </c>
      <c r="K830" t="s">
        <v>765</v>
      </c>
      <c r="L830" t="s">
        <v>196</v>
      </c>
    </row>
    <row r="831" spans="4:12" ht="15">
      <c r="D831">
        <f t="shared" si="12"/>
        <v>12868</v>
      </c>
      <c r="E831" t="s">
        <v>192</v>
      </c>
      <c r="F831">
        <v>312</v>
      </c>
      <c r="G831" t="s">
        <v>23</v>
      </c>
      <c r="H831" t="s">
        <v>884</v>
      </c>
      <c r="I831" t="s">
        <v>199</v>
      </c>
      <c r="J831">
        <v>12868</v>
      </c>
      <c r="K831" t="s">
        <v>872</v>
      </c>
      <c r="L831" t="s">
        <v>196</v>
      </c>
    </row>
    <row r="832" spans="4:12" ht="15">
      <c r="D832">
        <f t="shared" si="12"/>
        <v>12920</v>
      </c>
      <c r="E832" t="s">
        <v>192</v>
      </c>
      <c r="F832">
        <v>307</v>
      </c>
      <c r="G832" t="s">
        <v>23</v>
      </c>
      <c r="H832" t="s">
        <v>784</v>
      </c>
      <c r="I832" t="s">
        <v>194</v>
      </c>
      <c r="J832">
        <v>12920</v>
      </c>
      <c r="K832" t="s">
        <v>765</v>
      </c>
      <c r="L832" t="s">
        <v>196</v>
      </c>
    </row>
    <row r="833" spans="4:12" ht="15">
      <c r="D833">
        <f t="shared" si="12"/>
        <v>12922</v>
      </c>
      <c r="E833" t="s">
        <v>192</v>
      </c>
      <c r="F833">
        <v>207</v>
      </c>
      <c r="G833" t="s">
        <v>23</v>
      </c>
      <c r="H833" t="s">
        <v>544</v>
      </c>
      <c r="I833" t="s">
        <v>199</v>
      </c>
      <c r="J833">
        <v>12922</v>
      </c>
      <c r="K833" t="s">
        <v>537</v>
      </c>
      <c r="L833" t="s">
        <v>196</v>
      </c>
    </row>
    <row r="834" spans="4:12" ht="15">
      <c r="D834">
        <f t="shared" si="12"/>
        <v>12948</v>
      </c>
      <c r="E834" t="s">
        <v>192</v>
      </c>
      <c r="F834">
        <v>212</v>
      </c>
      <c r="G834" t="s">
        <v>23</v>
      </c>
      <c r="H834" t="s">
        <v>636</v>
      </c>
      <c r="I834" t="s">
        <v>194</v>
      </c>
      <c r="J834">
        <v>12948</v>
      </c>
      <c r="K834" t="s">
        <v>629</v>
      </c>
      <c r="L834" t="s">
        <v>196</v>
      </c>
    </row>
    <row r="835" spans="4:12" ht="15">
      <c r="D835">
        <f aca="true" t="shared" si="13" ref="D835:D859">J835</f>
        <v>12974</v>
      </c>
      <c r="E835" t="s">
        <v>192</v>
      </c>
      <c r="F835">
        <v>202</v>
      </c>
      <c r="G835" t="s">
        <v>201</v>
      </c>
      <c r="H835" t="s">
        <v>417</v>
      </c>
      <c r="I835" t="s">
        <v>212</v>
      </c>
      <c r="J835">
        <v>12974</v>
      </c>
      <c r="K835" t="s">
        <v>411</v>
      </c>
      <c r="L835" t="s">
        <v>196</v>
      </c>
    </row>
    <row r="836" spans="4:12" ht="15">
      <c r="D836">
        <f t="shared" si="13"/>
        <v>13011</v>
      </c>
      <c r="E836" t="s">
        <v>219</v>
      </c>
      <c r="F836">
        <v>103</v>
      </c>
      <c r="G836" t="s">
        <v>225</v>
      </c>
      <c r="H836" t="s">
        <v>916</v>
      </c>
      <c r="I836" t="s">
        <v>203</v>
      </c>
      <c r="J836">
        <v>13011</v>
      </c>
      <c r="K836" t="s">
        <v>234</v>
      </c>
      <c r="L836" t="s">
        <v>196</v>
      </c>
    </row>
    <row r="837" spans="4:12" ht="15">
      <c r="D837">
        <f t="shared" si="13"/>
        <v>13074</v>
      </c>
      <c r="E837" t="s">
        <v>192</v>
      </c>
      <c r="F837">
        <v>202</v>
      </c>
      <c r="G837" t="s">
        <v>23</v>
      </c>
      <c r="H837" t="s">
        <v>415</v>
      </c>
      <c r="I837" t="s">
        <v>199</v>
      </c>
      <c r="J837">
        <v>13074</v>
      </c>
      <c r="K837" t="s">
        <v>411</v>
      </c>
      <c r="L837" t="s">
        <v>196</v>
      </c>
    </row>
    <row r="838" spans="4:12" ht="15">
      <c r="D838">
        <f t="shared" si="13"/>
        <v>13092</v>
      </c>
      <c r="E838" t="s">
        <v>192</v>
      </c>
      <c r="F838">
        <v>301</v>
      </c>
      <c r="G838" t="s">
        <v>201</v>
      </c>
      <c r="H838" t="s">
        <v>646</v>
      </c>
      <c r="I838" t="s">
        <v>203</v>
      </c>
      <c r="J838">
        <v>13092</v>
      </c>
      <c r="K838" t="s">
        <v>644</v>
      </c>
      <c r="L838" t="s">
        <v>23</v>
      </c>
    </row>
    <row r="839" spans="4:12" ht="15">
      <c r="D839">
        <f t="shared" si="13"/>
        <v>13093</v>
      </c>
      <c r="E839" t="s">
        <v>219</v>
      </c>
      <c r="F839">
        <v>201</v>
      </c>
      <c r="G839" t="s">
        <v>201</v>
      </c>
      <c r="H839" t="s">
        <v>396</v>
      </c>
      <c r="I839" t="s">
        <v>215</v>
      </c>
      <c r="J839">
        <v>13093</v>
      </c>
      <c r="K839" t="s">
        <v>382</v>
      </c>
      <c r="L839" t="s">
        <v>22</v>
      </c>
    </row>
    <row r="840" spans="4:12" ht="15">
      <c r="D840">
        <f t="shared" si="13"/>
        <v>13131</v>
      </c>
      <c r="E840" t="s">
        <v>192</v>
      </c>
      <c r="F840">
        <v>308</v>
      </c>
      <c r="G840" t="s">
        <v>225</v>
      </c>
      <c r="H840" t="s">
        <v>1018</v>
      </c>
      <c r="I840" t="s">
        <v>203</v>
      </c>
      <c r="J840">
        <v>13131</v>
      </c>
      <c r="K840" t="s">
        <v>793</v>
      </c>
      <c r="L840" t="s">
        <v>196</v>
      </c>
    </row>
    <row r="841" spans="4:12" ht="15">
      <c r="D841">
        <f t="shared" si="13"/>
        <v>13132</v>
      </c>
      <c r="E841" t="s">
        <v>192</v>
      </c>
      <c r="F841">
        <v>308</v>
      </c>
      <c r="G841" t="s">
        <v>225</v>
      </c>
      <c r="H841" t="s">
        <v>1024</v>
      </c>
      <c r="I841" t="s">
        <v>203</v>
      </c>
      <c r="J841">
        <v>13132</v>
      </c>
      <c r="K841" t="s">
        <v>793</v>
      </c>
      <c r="L841" t="s">
        <v>196</v>
      </c>
    </row>
    <row r="842" spans="4:12" ht="15">
      <c r="D842">
        <f t="shared" si="13"/>
        <v>13148</v>
      </c>
      <c r="E842" t="s">
        <v>192</v>
      </c>
      <c r="F842">
        <v>305</v>
      </c>
      <c r="G842" t="s">
        <v>23</v>
      </c>
      <c r="H842" t="s">
        <v>742</v>
      </c>
      <c r="I842" t="s">
        <v>212</v>
      </c>
      <c r="J842">
        <v>13148</v>
      </c>
      <c r="K842" t="s">
        <v>736</v>
      </c>
      <c r="L842" t="s">
        <v>196</v>
      </c>
    </row>
    <row r="843" spans="4:12" ht="15">
      <c r="D843">
        <f t="shared" si="13"/>
        <v>13149</v>
      </c>
      <c r="E843" t="s">
        <v>192</v>
      </c>
      <c r="F843">
        <v>305</v>
      </c>
      <c r="G843" t="s">
        <v>23</v>
      </c>
      <c r="H843" t="s">
        <v>735</v>
      </c>
      <c r="I843" t="s">
        <v>212</v>
      </c>
      <c r="J843">
        <v>13149</v>
      </c>
      <c r="K843" t="s">
        <v>736</v>
      </c>
      <c r="L843" t="s">
        <v>196</v>
      </c>
    </row>
    <row r="844" spans="4:12" ht="15">
      <c r="D844">
        <f t="shared" si="13"/>
        <v>13206</v>
      </c>
      <c r="E844" t="s">
        <v>219</v>
      </c>
      <c r="F844">
        <v>312</v>
      </c>
      <c r="G844" t="s">
        <v>225</v>
      </c>
      <c r="H844" t="s">
        <v>1052</v>
      </c>
      <c r="I844" t="s">
        <v>203</v>
      </c>
      <c r="J844">
        <v>13206</v>
      </c>
      <c r="K844" t="s">
        <v>872</v>
      </c>
      <c r="L844" t="s">
        <v>196</v>
      </c>
    </row>
    <row r="845" spans="4:12" ht="15">
      <c r="D845">
        <f t="shared" si="13"/>
        <v>13207</v>
      </c>
      <c r="E845" t="s">
        <v>219</v>
      </c>
      <c r="F845">
        <v>312</v>
      </c>
      <c r="G845" t="s">
        <v>225</v>
      </c>
      <c r="H845" t="s">
        <v>1055</v>
      </c>
      <c r="I845" t="s">
        <v>207</v>
      </c>
      <c r="J845">
        <v>13207</v>
      </c>
      <c r="K845" t="s">
        <v>872</v>
      </c>
      <c r="L845" t="s">
        <v>196</v>
      </c>
    </row>
    <row r="846" spans="4:12" ht="15">
      <c r="D846">
        <f t="shared" si="13"/>
        <v>13264</v>
      </c>
      <c r="E846" t="s">
        <v>192</v>
      </c>
      <c r="F846">
        <v>209</v>
      </c>
      <c r="G846" t="s">
        <v>23</v>
      </c>
      <c r="H846" t="s">
        <v>571</v>
      </c>
      <c r="I846" t="s">
        <v>212</v>
      </c>
      <c r="J846">
        <v>13264</v>
      </c>
      <c r="K846" t="s">
        <v>566</v>
      </c>
      <c r="L846" t="s">
        <v>196</v>
      </c>
    </row>
    <row r="847" spans="4:12" ht="15">
      <c r="D847">
        <f t="shared" si="13"/>
        <v>13267</v>
      </c>
      <c r="E847" t="s">
        <v>192</v>
      </c>
      <c r="F847">
        <v>211</v>
      </c>
      <c r="G847" t="s">
        <v>23</v>
      </c>
      <c r="H847" t="s">
        <v>624</v>
      </c>
      <c r="I847" t="s">
        <v>199</v>
      </c>
      <c r="J847">
        <v>13267</v>
      </c>
      <c r="K847" t="s">
        <v>592</v>
      </c>
      <c r="L847" t="s">
        <v>196</v>
      </c>
    </row>
    <row r="848" spans="4:12" ht="15">
      <c r="D848">
        <f t="shared" si="13"/>
        <v>13277</v>
      </c>
      <c r="E848" t="s">
        <v>219</v>
      </c>
      <c r="F848">
        <v>312</v>
      </c>
      <c r="G848" t="s">
        <v>225</v>
      </c>
      <c r="H848" t="s">
        <v>1060</v>
      </c>
      <c r="I848" t="s">
        <v>203</v>
      </c>
      <c r="J848">
        <v>13277</v>
      </c>
      <c r="K848" t="s">
        <v>872</v>
      </c>
      <c r="L848" t="s">
        <v>196</v>
      </c>
    </row>
    <row r="849" spans="4:12" ht="15">
      <c r="D849">
        <f t="shared" si="13"/>
        <v>13288</v>
      </c>
      <c r="E849" t="s">
        <v>219</v>
      </c>
      <c r="F849">
        <v>312</v>
      </c>
      <c r="G849" t="s">
        <v>225</v>
      </c>
      <c r="H849" t="s">
        <v>1056</v>
      </c>
      <c r="I849" t="s">
        <v>215</v>
      </c>
      <c r="J849">
        <v>13288</v>
      </c>
      <c r="K849" t="s">
        <v>872</v>
      </c>
      <c r="L849" t="s">
        <v>196</v>
      </c>
    </row>
    <row r="850" spans="4:12" ht="15">
      <c r="D850">
        <f t="shared" si="13"/>
        <v>13325</v>
      </c>
      <c r="E850" t="s">
        <v>219</v>
      </c>
      <c r="F850">
        <v>211</v>
      </c>
      <c r="G850" t="s">
        <v>225</v>
      </c>
      <c r="H850" t="s">
        <v>993</v>
      </c>
      <c r="I850" t="s">
        <v>212</v>
      </c>
      <c r="J850">
        <v>13325</v>
      </c>
      <c r="K850" t="s">
        <v>592</v>
      </c>
      <c r="L850" t="s">
        <v>196</v>
      </c>
    </row>
    <row r="851" spans="4:12" ht="15">
      <c r="D851">
        <f t="shared" si="13"/>
        <v>13326</v>
      </c>
      <c r="E851" t="s">
        <v>192</v>
      </c>
      <c r="F851">
        <v>211</v>
      </c>
      <c r="G851" t="s">
        <v>23</v>
      </c>
      <c r="H851" t="s">
        <v>624</v>
      </c>
      <c r="I851" t="s">
        <v>212</v>
      </c>
      <c r="J851">
        <v>13326</v>
      </c>
      <c r="K851" t="s">
        <v>592</v>
      </c>
      <c r="L851" t="s">
        <v>196</v>
      </c>
    </row>
    <row r="852" spans="4:12" ht="15">
      <c r="D852">
        <f t="shared" si="13"/>
        <v>13383</v>
      </c>
      <c r="E852" t="s">
        <v>192</v>
      </c>
      <c r="F852">
        <v>308</v>
      </c>
      <c r="G852" t="s">
        <v>23</v>
      </c>
      <c r="H852" t="s">
        <v>798</v>
      </c>
      <c r="I852" t="s">
        <v>199</v>
      </c>
      <c r="J852">
        <v>13383</v>
      </c>
      <c r="K852" t="s">
        <v>793</v>
      </c>
      <c r="L852" t="s">
        <v>196</v>
      </c>
    </row>
    <row r="853" spans="4:12" ht="15">
      <c r="D853" t="str">
        <f t="shared" si="13"/>
        <v> </v>
      </c>
      <c r="E853" t="s">
        <v>196</v>
      </c>
      <c r="F853">
        <v>999</v>
      </c>
      <c r="G853" t="s">
        <v>196</v>
      </c>
      <c r="H853" t="s">
        <v>196</v>
      </c>
      <c r="I853" t="s">
        <v>196</v>
      </c>
      <c r="J853" t="s">
        <v>196</v>
      </c>
      <c r="K853" t="s">
        <v>196</v>
      </c>
      <c r="L853" t="s">
        <v>196</v>
      </c>
    </row>
    <row r="854" spans="4:12" ht="15">
      <c r="D854" t="str">
        <f t="shared" si="13"/>
        <v>AAA</v>
      </c>
      <c r="F854">
        <v>999</v>
      </c>
      <c r="G854" t="s">
        <v>196</v>
      </c>
      <c r="H854" t="s">
        <v>887</v>
      </c>
      <c r="I854" t="s">
        <v>196</v>
      </c>
      <c r="J854" t="s">
        <v>888</v>
      </c>
      <c r="K854" t="s">
        <v>196</v>
      </c>
      <c r="L854" t="s">
        <v>196</v>
      </c>
    </row>
    <row r="855" spans="4:12" ht="15">
      <c r="D855" t="str">
        <f t="shared" si="13"/>
        <v>BBB</v>
      </c>
      <c r="F855">
        <v>999</v>
      </c>
      <c r="G855" t="s">
        <v>196</v>
      </c>
      <c r="H855" t="s">
        <v>889</v>
      </c>
      <c r="I855" t="s">
        <v>196</v>
      </c>
      <c r="J855" t="s">
        <v>890</v>
      </c>
      <c r="K855" t="s">
        <v>196</v>
      </c>
      <c r="L855" t="s">
        <v>196</v>
      </c>
    </row>
    <row r="856" spans="4:12" ht="15">
      <c r="D856" t="str">
        <f t="shared" si="13"/>
        <v>CCC</v>
      </c>
      <c r="F856">
        <v>999</v>
      </c>
      <c r="G856" t="s">
        <v>196</v>
      </c>
      <c r="H856" t="s">
        <v>891</v>
      </c>
      <c r="I856" t="s">
        <v>196</v>
      </c>
      <c r="J856" t="s">
        <v>892</v>
      </c>
      <c r="K856" t="s">
        <v>196</v>
      </c>
      <c r="L856" t="s">
        <v>196</v>
      </c>
    </row>
    <row r="857" spans="4:12" ht="15">
      <c r="D857" t="str">
        <f t="shared" si="13"/>
        <v>XXX</v>
      </c>
      <c r="F857">
        <v>999</v>
      </c>
      <c r="G857" t="s">
        <v>196</v>
      </c>
      <c r="H857" t="s">
        <v>893</v>
      </c>
      <c r="I857" t="s">
        <v>196</v>
      </c>
      <c r="J857" t="s">
        <v>894</v>
      </c>
      <c r="K857" t="s">
        <v>196</v>
      </c>
      <c r="L857" t="s">
        <v>196</v>
      </c>
    </row>
    <row r="858" spans="4:12" ht="15">
      <c r="D858" t="str">
        <f t="shared" si="13"/>
        <v>YYY</v>
      </c>
      <c r="F858">
        <v>999</v>
      </c>
      <c r="G858" t="s">
        <v>196</v>
      </c>
      <c r="H858" t="s">
        <v>895</v>
      </c>
      <c r="I858" t="s">
        <v>196</v>
      </c>
      <c r="J858" t="s">
        <v>896</v>
      </c>
      <c r="K858" t="s">
        <v>196</v>
      </c>
      <c r="L858" t="s">
        <v>196</v>
      </c>
    </row>
    <row r="859" spans="4:12" ht="15">
      <c r="D859" t="str">
        <f t="shared" si="13"/>
        <v>ZZZ</v>
      </c>
      <c r="F859">
        <v>999</v>
      </c>
      <c r="G859" t="s">
        <v>196</v>
      </c>
      <c r="H859" t="s">
        <v>897</v>
      </c>
      <c r="I859" t="s">
        <v>196</v>
      </c>
      <c r="J859" t="s">
        <v>898</v>
      </c>
      <c r="K859" t="s">
        <v>196</v>
      </c>
      <c r="L859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Sospedra</dc:creator>
  <cp:keywords/>
  <dc:description/>
  <cp:lastModifiedBy>Xavier Sospedra</cp:lastModifiedBy>
  <cp:lastPrinted>2019-10-01T13:56:17Z</cp:lastPrinted>
  <dcterms:created xsi:type="dcterms:W3CDTF">2019-10-01T12:52:37Z</dcterms:created>
  <dcterms:modified xsi:type="dcterms:W3CDTF">2019-10-23T14:59:02Z</dcterms:modified>
  <cp:category/>
  <cp:version/>
  <cp:contentType/>
  <cp:contentStatus/>
</cp:coreProperties>
</file>