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480" windowHeight="6915" activeTab="0"/>
  </bookViews>
  <sheets>
    <sheet name="ACTA" sheetId="1" r:id="rId1"/>
    <sheet name="ALINEABLES" sheetId="2" r:id="rId2"/>
    <sheet name="jugtdm2" sheetId="3" state="hidden" r:id="rId3"/>
    <sheet name="NO ALINEABLES" sheetId="4" state="hidden" r:id="rId4"/>
    <sheet name="equips" sheetId="5" state="hidden" r:id="rId5"/>
    <sheet name="actes.txt" sheetId="6" state="hidden" r:id="rId6"/>
  </sheets>
  <definedNames>
    <definedName name="_HOME">'ACTA'!$B$2</definedName>
    <definedName name="_pers2">'jugtdm2'!$B:$G</definedName>
    <definedName name="_xlfn.IFERROR" hidden="1">#NAME?</definedName>
    <definedName name="actes2">'actes.txt'!$A$1:$K$2</definedName>
    <definedName name="actes4" localSheetId="5">'actes.txt'!$A$1:$P$127</definedName>
    <definedName name="ACTES5">'actes.txt'!$A$3:$I$300</definedName>
    <definedName name="_xlnm.Print_Area" localSheetId="0">'ACTA'!$B$2:$AT$31</definedName>
    <definedName name="_xlnm.Print_Area" localSheetId="1">'ALINEABLES'!$B$1:$N$66</definedName>
    <definedName name="BUSCAINDICE">#REF!</definedName>
    <definedName name="CL">'equips'!$C$3:$D$32</definedName>
    <definedName name="CLUBS">'equips'!$B$3:$E$38</definedName>
    <definedName name="equips">'actes.txt'!$D:$E</definedName>
    <definedName name="equips2">'equips'!$A$3:$E$38</definedName>
    <definedName name="home">'ACTA'!$A$1</definedName>
    <definedName name="HORES">'actes.txt'!$E$2:$G$2</definedName>
    <definedName name="NOALINEABLE">'NO ALINEABLES'!$A$1:$A$63</definedName>
    <definedName name="pers2">'jugtdm2'!$B:$G</definedName>
    <definedName name="res">'ACTA'!$DQ$51:$EK$58</definedName>
    <definedName name="result">#REF!</definedName>
    <definedName name="TRIA">'ACTA'!$CM$13:$CU$19</definedName>
    <definedName name="tria2">'ACTA'!$CN$13:$CN$19</definedName>
  </definedNames>
  <calcPr fullCalcOnLoad="1"/>
</workbook>
</file>

<file path=xl/sharedStrings.xml><?xml version="1.0" encoding="utf-8"?>
<sst xmlns="http://schemas.openxmlformats.org/spreadsheetml/2006/main" count="4081" uniqueCount="591">
  <si>
    <t>LLIC</t>
  </si>
  <si>
    <t xml:space="preserve"> </t>
  </si>
  <si>
    <t xml:space="preserve">  Dia:</t>
  </si>
  <si>
    <t>Assignar lletres (Obligatori)</t>
  </si>
  <si>
    <t>Local:</t>
  </si>
  <si>
    <t>Visitant:</t>
  </si>
  <si>
    <t xml:space="preserve"> Local juga amb "YXZ"</t>
  </si>
  <si>
    <t xml:space="preserve"> Local juga amb "ABC"</t>
  </si>
  <si>
    <t>punts</t>
  </si>
  <si>
    <t>- Només podeu introduir dades a les caselles ombrejades en color verd i al requadre d'observacions</t>
  </si>
  <si>
    <t>NP</t>
  </si>
  <si>
    <t>Eq.ABC</t>
  </si>
  <si>
    <t>Eq.XYZ</t>
  </si>
  <si>
    <t>Ll</t>
  </si>
  <si>
    <t>Jugador</t>
  </si>
  <si>
    <t>Club</t>
  </si>
  <si>
    <t>1r joc</t>
  </si>
  <si>
    <t>2n joc</t>
  </si>
  <si>
    <t>3r joc</t>
  </si>
  <si>
    <t>4t joc</t>
  </si>
  <si>
    <t>5è joc</t>
  </si>
  <si>
    <t>Parcial</t>
  </si>
  <si>
    <t>General</t>
  </si>
  <si>
    <t>A</t>
  </si>
  <si>
    <t>Y</t>
  </si>
  <si>
    <t>B</t>
  </si>
  <si>
    <t>X</t>
  </si>
  <si>
    <t>C</t>
  </si>
  <si>
    <t>Z</t>
  </si>
  <si>
    <t>db</t>
  </si>
  <si>
    <t>Instruccions:</t>
  </si>
  <si>
    <t>F</t>
  </si>
  <si>
    <t>EDA</t>
  </si>
  <si>
    <t>E</t>
  </si>
  <si>
    <t>V</t>
  </si>
  <si>
    <t>W</t>
  </si>
  <si>
    <t>- En cas de "No presentat", poseu els jugadors de l'equip presentat, no poseu cap resultat i poseu  a observacions els motius o les circumstàncies.</t>
  </si>
  <si>
    <t>Observacions</t>
  </si>
  <si>
    <t>Àrbitre</t>
  </si>
  <si>
    <t>Llicència núm.:</t>
  </si>
  <si>
    <t>QUE ES MOSTRI EL NOM NO PRESUPOSA QUE SIGUI CORRECTE L'ALINEACIÓ</t>
  </si>
  <si>
    <t>LLICÈNCIES ALINEABLES (Excepte canvis d'"STATUS")</t>
  </si>
  <si>
    <t>ACTA:</t>
  </si>
  <si>
    <t>- Introduïu Núm d'ACTA (consultar calendari). Després assigneu lletres</t>
  </si>
  <si>
    <t>EQ</t>
  </si>
  <si>
    <t>EQUIP</t>
  </si>
  <si>
    <t>CTT ATENEU 1882</t>
  </si>
  <si>
    <t>CTT PARETS</t>
  </si>
  <si>
    <t>CTT CARDEDEU EIG</t>
  </si>
  <si>
    <t>CTT OLOT</t>
  </si>
  <si>
    <t>CN MATARÓ QUADIS</t>
  </si>
  <si>
    <t>CTT VILABLAREIX</t>
  </si>
  <si>
    <t>CTT BÀSCARA</t>
  </si>
  <si>
    <t>CT BARCINO</t>
  </si>
  <si>
    <t>EL CENTRE</t>
  </si>
  <si>
    <t>CTT POBLENOU</t>
  </si>
  <si>
    <r>
      <t xml:space="preserve">(AB) </t>
    </r>
    <r>
      <rPr>
        <b/>
        <sz val="10"/>
        <rFont val="Arial"/>
        <family val="2"/>
      </rPr>
      <t>La primera alineació a l'equip "A" o "B" determinarà el seu enquadrament</t>
    </r>
  </si>
  <si>
    <t>A/B</t>
  </si>
  <si>
    <t>SEN</t>
  </si>
  <si>
    <t>ESP</t>
  </si>
  <si>
    <t>A1</t>
  </si>
  <si>
    <t>NO NAC</t>
  </si>
  <si>
    <t>BORGES</t>
  </si>
  <si>
    <t>AB</t>
  </si>
  <si>
    <t>AMILL Marc</t>
  </si>
  <si>
    <t>MORENO Gerard</t>
  </si>
  <si>
    <t>MORENO Marçal</t>
  </si>
  <si>
    <t>MÜLLER Luca Pau</t>
  </si>
  <si>
    <t>RIBERA Albert</t>
  </si>
  <si>
    <t>SOLANS Edna</t>
  </si>
  <si>
    <t>CORTES Juan Jose</t>
  </si>
  <si>
    <t>TONA</t>
  </si>
  <si>
    <t>GRANADOS Claudio</t>
  </si>
  <si>
    <t>LARA Marc</t>
  </si>
  <si>
    <t>MASALÓ Jordi</t>
  </si>
  <si>
    <t>PUJOL Arnau</t>
  </si>
  <si>
    <t>ATEN82</t>
  </si>
  <si>
    <t>BONALUQUE Sergio</t>
  </si>
  <si>
    <t>DURAN Roberto Carlos</t>
  </si>
  <si>
    <t>INFANTE Julia</t>
  </si>
  <si>
    <t>MARTINEZ Eva</t>
  </si>
  <si>
    <t>MORA Isaac</t>
  </si>
  <si>
    <t>OBIOLS Pol</t>
  </si>
  <si>
    <t>OSUNA Fco. Jose</t>
  </si>
  <si>
    <t>PLA Joaquim</t>
  </si>
  <si>
    <t>PONS Roger</t>
  </si>
  <si>
    <t>TOST Daniel</t>
  </si>
  <si>
    <t>VEGA Alberto</t>
  </si>
  <si>
    <t>VELEZ Ivan</t>
  </si>
  <si>
    <t>ARDILA Juan Carlos</t>
  </si>
  <si>
    <t>PRAT</t>
  </si>
  <si>
    <t>CALLEJA David</t>
  </si>
  <si>
    <t>CAMINO Juan Manuel</t>
  </si>
  <si>
    <t>CAÑETE Antonio Jose</t>
  </si>
  <si>
    <t>DELGADO Ruben</t>
  </si>
  <si>
    <t>JULIÀ Fèlix</t>
  </si>
  <si>
    <t>MARTIN Armando</t>
  </si>
  <si>
    <t>MARTINEZ Eduard</t>
  </si>
  <si>
    <t>MONTAGUT Ramon</t>
  </si>
  <si>
    <t>RABADAN Luis</t>
  </si>
  <si>
    <t>RUIZ Amador</t>
  </si>
  <si>
    <t>MOLINS</t>
  </si>
  <si>
    <t>DURAN Ignasi</t>
  </si>
  <si>
    <t>FUCHS Andreas</t>
  </si>
  <si>
    <t>LONGÀS Josep</t>
  </si>
  <si>
    <t>MINGUELL Roger</t>
  </si>
  <si>
    <t>PUIGGARÍ Albert</t>
  </si>
  <si>
    <t>PARETS</t>
  </si>
  <si>
    <t>MOLINA Miguel</t>
  </si>
  <si>
    <t>MONTAÑANA Hector</t>
  </si>
  <si>
    <t>ALMENDROS Anibal</t>
  </si>
  <si>
    <t>CARDED</t>
  </si>
  <si>
    <t>AZCON David</t>
  </si>
  <si>
    <t>AZCON Joaquin</t>
  </si>
  <si>
    <t>CASANOVA Claudia</t>
  </si>
  <si>
    <t>CONSUEGRA Antonio Jose</t>
  </si>
  <si>
    <t>GUAL Carles</t>
  </si>
  <si>
    <t>GUAL Enric</t>
  </si>
  <si>
    <t>LUCEA Javier</t>
  </si>
  <si>
    <t>MONSALVE Francesc</t>
  </si>
  <si>
    <t>RIUS Eusebi</t>
  </si>
  <si>
    <t>BADALO</t>
  </si>
  <si>
    <t>PÉREZ Adrià Marc</t>
  </si>
  <si>
    <t>ARBUSÀ Ferran</t>
  </si>
  <si>
    <t>OLOT</t>
  </si>
  <si>
    <t>COBA Eduard</t>
  </si>
  <si>
    <t>MOLINÉ Gerard</t>
  </si>
  <si>
    <t>NATYNA Roman</t>
  </si>
  <si>
    <t>NOGUE Alex</t>
  </si>
  <si>
    <t>SINGH Arashbir</t>
  </si>
  <si>
    <t>MATARO</t>
  </si>
  <si>
    <t>CALVILLO Izan</t>
  </si>
  <si>
    <t>PACAREU Aleix</t>
  </si>
  <si>
    <t>POUS Jacob</t>
  </si>
  <si>
    <t>BERNEDA Robert</t>
  </si>
  <si>
    <t>VILABL</t>
  </si>
  <si>
    <t>COLL Arnau</t>
  </si>
  <si>
    <t>CORTADA Lluis</t>
  </si>
  <si>
    <t>GUALLAR Marti</t>
  </si>
  <si>
    <t>PAGÉS Arnau</t>
  </si>
  <si>
    <t>PUJOLAR Franc</t>
  </si>
  <si>
    <t>VALERA Miquel</t>
  </si>
  <si>
    <t>VILARNAU Pau</t>
  </si>
  <si>
    <t>ALECH Josep</t>
  </si>
  <si>
    <t>BASCA</t>
  </si>
  <si>
    <t>AMAT Briac</t>
  </si>
  <si>
    <t>GELI Genis</t>
  </si>
  <si>
    <t>HURTOS Oriol</t>
  </si>
  <si>
    <t>IMLAHI Jordi</t>
  </si>
  <si>
    <t>HOSPIT</t>
  </si>
  <si>
    <t>CANTON Bruno</t>
  </si>
  <si>
    <t>COMAS Pol</t>
  </si>
  <si>
    <t>COSTA Joao Miguel</t>
  </si>
  <si>
    <t>COSTA Tomas</t>
  </si>
  <si>
    <t>HERRERO Pau</t>
  </si>
  <si>
    <t>MILANOVIC Antony Laurent</t>
  </si>
  <si>
    <t>MUNIESA Ruben</t>
  </si>
  <si>
    <t>MUNIESA Victor</t>
  </si>
  <si>
    <t>PANADES Enrique</t>
  </si>
  <si>
    <t>PLAZAS Gustavo</t>
  </si>
  <si>
    <t>SACASAS Laia</t>
  </si>
  <si>
    <t>SACASAS Marcel</t>
  </si>
  <si>
    <t>SANCHÍS Marc</t>
  </si>
  <si>
    <t>SOLSONA Eduard</t>
  </si>
  <si>
    <t>CARBONELL Daniel</t>
  </si>
  <si>
    <t>BARCIN</t>
  </si>
  <si>
    <t>CAUDET Roman</t>
  </si>
  <si>
    <t>CHAUME Arturo</t>
  </si>
  <si>
    <t>CULLA Jose Luis</t>
  </si>
  <si>
    <t>GARRIDO Antoni</t>
  </si>
  <si>
    <t>PEÑA Clemente</t>
  </si>
  <si>
    <t>SOLER Ramon</t>
  </si>
  <si>
    <t>ALVAREZ Enrique Sotero</t>
  </si>
  <si>
    <t>CENTRE</t>
  </si>
  <si>
    <t>BADIA Albert</t>
  </si>
  <si>
    <t>BERNABEU Ricardo</t>
  </si>
  <si>
    <t>CABESTANY Eduard</t>
  </si>
  <si>
    <t>CHACON Alejandro</t>
  </si>
  <si>
    <t>CONDAL Jaume</t>
  </si>
  <si>
    <t>DOMENECH Jose</t>
  </si>
  <si>
    <t>EXPOSITO Juan Antonio</t>
  </si>
  <si>
    <t>FRANCH Jaume</t>
  </si>
  <si>
    <t>GIL Juan Manuel</t>
  </si>
  <si>
    <t>GOMIS Anna</t>
  </si>
  <si>
    <t>LARRIBA Luis</t>
  </si>
  <si>
    <t>LLUVERAS Oriol Manuel</t>
  </si>
  <si>
    <t>MARTIN Julian</t>
  </si>
  <si>
    <t>MENDOZA Alejandro</t>
  </si>
  <si>
    <t>MORI Dorian</t>
  </si>
  <si>
    <t>POCH Xavier</t>
  </si>
  <si>
    <t>RABASA Antoni</t>
  </si>
  <si>
    <t>SAYOL Gemma</t>
  </si>
  <si>
    <t>SERRANO Fabià</t>
  </si>
  <si>
    <t>VERA Juan</t>
  </si>
  <si>
    <t>VIADE Antonio</t>
  </si>
  <si>
    <t>LOPEZ Adam</t>
  </si>
  <si>
    <t>GARCIA David</t>
  </si>
  <si>
    <t>MUÑOZ M. Elena</t>
  </si>
  <si>
    <t>BOIX Angel Antonio</t>
  </si>
  <si>
    <t>ATEPN</t>
  </si>
  <si>
    <t>CAPILLA Carlos</t>
  </si>
  <si>
    <t>FELIU Jose</t>
  </si>
  <si>
    <t>MORENO Juan M.</t>
  </si>
  <si>
    <t>- Si teniu problemes amb algun número personal, podeu utilitzar els np "AAA", "BBB", "CCC", "XXX", "YYY" O "ZZZ". Poseu el nom i DNI a observacions.</t>
  </si>
  <si>
    <t>PACAREU Sergi</t>
  </si>
  <si>
    <t xml:space="preserve"> &lt;- Poseu una "x" o deixeu en blanc</t>
  </si>
  <si>
    <t>Jugadors reserves (si n'hi ha, s'ha de fer constar)</t>
  </si>
  <si>
    <t>LAUNAIS Bruno</t>
  </si>
  <si>
    <t>TT CASSÀ</t>
  </si>
  <si>
    <t>TT TRAMUNTANA</t>
  </si>
  <si>
    <t>AGRUPACIÓ CONGRÉS</t>
  </si>
  <si>
    <t>CTT ATLÈTIC MOLINS DE REI</t>
  </si>
  <si>
    <t>UE SANT CUGAT</t>
  </si>
  <si>
    <t>CASTDF</t>
  </si>
  <si>
    <t>CNSABA</t>
  </si>
  <si>
    <t>CONGRE</t>
  </si>
  <si>
    <t>TTCAS</t>
  </si>
  <si>
    <t>TRAMUN</t>
  </si>
  <si>
    <t>Dia</t>
  </si>
  <si>
    <t>Hora:</t>
  </si>
  <si>
    <t>GUTIÉRREZ Ramiro Francisco</t>
  </si>
  <si>
    <t>CARRASCO Daniel</t>
  </si>
  <si>
    <t>GUARCH Roger</t>
  </si>
  <si>
    <t>QUINTERO Bethany Lyn</t>
  </si>
  <si>
    <t>DOMINGUEZ Pablo</t>
  </si>
  <si>
    <t>SOLER Albert</t>
  </si>
  <si>
    <t>FERRÉ Marcel</t>
  </si>
  <si>
    <t>PINAZO Carlos</t>
  </si>
  <si>
    <t>BURLO David</t>
  </si>
  <si>
    <t>SINAGRA Ariel Dario</t>
  </si>
  <si>
    <t>FERREIRA Isaac</t>
  </si>
  <si>
    <t>FIGAROLA Roc</t>
  </si>
  <si>
    <t>IRELAND Lluc</t>
  </si>
  <si>
    <t>CEBRIA Lluc</t>
  </si>
  <si>
    <t>BORRELL Biel</t>
  </si>
  <si>
    <t>MUNTADA Jaume</t>
  </si>
  <si>
    <t>OÑA Antonio</t>
  </si>
  <si>
    <t>MENA Daniel</t>
  </si>
  <si>
    <t>MONELL Nil</t>
  </si>
  <si>
    <t>MUNTADA Bernat</t>
  </si>
  <si>
    <t>CURÓS Pere</t>
  </si>
  <si>
    <t>CARRERAS Pau</t>
  </si>
  <si>
    <t>BOYÉ Artur</t>
  </si>
  <si>
    <t>MENA Raúl</t>
  </si>
  <si>
    <t>PUIG Merce</t>
  </si>
  <si>
    <t>DIAZ Jonathan</t>
  </si>
  <si>
    <t>SERRET Joan</t>
  </si>
  <si>
    <t>CERDAN Àlex</t>
  </si>
  <si>
    <t>GÜELL Pau</t>
  </si>
  <si>
    <t>BENET Elsa</t>
  </si>
  <si>
    <t>BENET Roger</t>
  </si>
  <si>
    <t>BOSCH Arnau</t>
  </si>
  <si>
    <t>RIMBAU Joaquim</t>
  </si>
  <si>
    <t>PAGÉS Lluc</t>
  </si>
  <si>
    <t>PAGÉS Martí</t>
  </si>
  <si>
    <t>RISCO Roger</t>
  </si>
  <si>
    <t>MARTÍNEZ Eloi</t>
  </si>
  <si>
    <t>CASSÚ Guillem</t>
  </si>
  <si>
    <t>TAKENOUCHI Sabrina</t>
  </si>
  <si>
    <t>CARVALLO Ignacio</t>
  </si>
  <si>
    <t>MADURELL Josep</t>
  </si>
  <si>
    <t>PEÑA Dario Alfonso</t>
  </si>
  <si>
    <t>DE BLAS Diego</t>
  </si>
  <si>
    <t>FERNÁNDEZ Raul</t>
  </si>
  <si>
    <t>SANTIAGO Cristian</t>
  </si>
  <si>
    <t>MONZÓ Rafael</t>
  </si>
  <si>
    <t>HEREDIA Roger</t>
  </si>
  <si>
    <t>RAIMBAULT Gonzalo</t>
  </si>
  <si>
    <t>YANG Owen</t>
  </si>
  <si>
    <t>COTS Lucas</t>
  </si>
  <si>
    <t>ROBLES Genis</t>
  </si>
  <si>
    <t>BARBERÀ Quim</t>
  </si>
  <si>
    <t>KHIDASHELI Luca</t>
  </si>
  <si>
    <t>CLADELLAS Oriol</t>
  </si>
  <si>
    <t>MUÑOZ Marc</t>
  </si>
  <si>
    <t>DINARES Jordi</t>
  </si>
  <si>
    <t>MENENDEZ Marius</t>
  </si>
  <si>
    <t>WEISZ Jordi</t>
  </si>
  <si>
    <t>WEISZ Adria</t>
  </si>
  <si>
    <t>RUIZ Genis</t>
  </si>
  <si>
    <t>GARCIA Oscar</t>
  </si>
  <si>
    <t>PLAZA Pau</t>
  </si>
  <si>
    <t>PICON Pol</t>
  </si>
  <si>
    <t>OMS Marti</t>
  </si>
  <si>
    <t>VEGA Alex</t>
  </si>
  <si>
    <t>PALOMO Berta</t>
  </si>
  <si>
    <t>PIJUAN Guillem</t>
  </si>
  <si>
    <t>SANS Martina</t>
  </si>
  <si>
    <t>NUÑEZ Roc</t>
  </si>
  <si>
    <t>BONAVILA Pol</t>
  </si>
  <si>
    <t>EXPOSITO Jordi</t>
  </si>
  <si>
    <t>ROMO Miquel</t>
  </si>
  <si>
    <t>ROMO Pol</t>
  </si>
  <si>
    <t>ALBAREDA Aleix</t>
  </si>
  <si>
    <t>PONS Daniel</t>
  </si>
  <si>
    <t>TOR Jordi</t>
  </si>
  <si>
    <t>GALLEGOS Isaac</t>
  </si>
  <si>
    <t>FIGUERAS Jan</t>
  </si>
  <si>
    <t>JORDI Joan</t>
  </si>
  <si>
    <t>SALA Carles</t>
  </si>
  <si>
    <t>AGUADO Aniano</t>
  </si>
  <si>
    <t>MARIN Marc</t>
  </si>
  <si>
    <t>MARIN Victor</t>
  </si>
  <si>
    <t>OLIVERA Clara-Jonia</t>
  </si>
  <si>
    <t>v1.2 Arreglat UE SANT CUGAT</t>
  </si>
  <si>
    <t>S.CUGA</t>
  </si>
  <si>
    <t>ESTIVILL Cristina</t>
  </si>
  <si>
    <t>HUERTAS Bruno</t>
  </si>
  <si>
    <t>PAREJA Joan</t>
  </si>
  <si>
    <t>ZOU Tian Qi</t>
  </si>
  <si>
    <t>ZOU Tian Xiang</t>
  </si>
  <si>
    <t>A2</t>
  </si>
  <si>
    <t>CARRO Sofia</t>
  </si>
  <si>
    <t>GUARCH Alexia</t>
  </si>
  <si>
    <t>MUNNÉ Laia</t>
  </si>
  <si>
    <t>MUNNÉ Mariona</t>
  </si>
  <si>
    <t>ARTACHO Sergi</t>
  </si>
  <si>
    <t>BALANZO Maria</t>
  </si>
  <si>
    <t>CAYMEL Claudia</t>
  </si>
  <si>
    <t>RIERA Jana</t>
  </si>
  <si>
    <t>THOMSON Linda Elisabeth</t>
  </si>
  <si>
    <t>BADOSA Mireia</t>
  </si>
  <si>
    <t>FIGAROLA Biel</t>
  </si>
  <si>
    <t>PUIGMOLE Anna</t>
  </si>
  <si>
    <t>RUIZ Eloi</t>
  </si>
  <si>
    <t>BAHI Sergi</t>
  </si>
  <si>
    <t>CAYMEL Marc</t>
  </si>
  <si>
    <t>FLORES Victor</t>
  </si>
  <si>
    <t>GALLEGO Òscar</t>
  </si>
  <si>
    <t>POMMIER Adria</t>
  </si>
  <si>
    <t>PUIGMAL Oriol</t>
  </si>
  <si>
    <t>COLINAS Helena</t>
  </si>
  <si>
    <t>MACIA Nuria</t>
  </si>
  <si>
    <t>NOGUER Neus</t>
  </si>
  <si>
    <t>VIDAL Abril</t>
  </si>
  <si>
    <t>CIFUENTES Judit</t>
  </si>
  <si>
    <t>MAYOROV Eduard</t>
  </si>
  <si>
    <t>NONO Elisenda</t>
  </si>
  <si>
    <t>SERRA Èlia</t>
  </si>
  <si>
    <t>PANAREDA Xavier</t>
  </si>
  <si>
    <t>ANDRADE Josep Lluís</t>
  </si>
  <si>
    <t>LATORRE Jordi</t>
  </si>
  <si>
    <t>ARAQUE Adrian</t>
  </si>
  <si>
    <t>DIAZ Joan</t>
  </si>
  <si>
    <t>DIAZ Juan</t>
  </si>
  <si>
    <t>FERNANDEZ Francisco</t>
  </si>
  <si>
    <t>ANTON Josep</t>
  </si>
  <si>
    <t>CASTILLO Francesc</t>
  </si>
  <si>
    <t>MARTINEZ Constanza</t>
  </si>
  <si>
    <t>FERRUZ Marc</t>
  </si>
  <si>
    <t>WEISZ Ignasi</t>
  </si>
  <si>
    <t>WEISZ Joan</t>
  </si>
  <si>
    <t>PINHO Diogo José Dos Santos</t>
  </si>
  <si>
    <t>v1.3 Corregit Rang ALINEABLES</t>
  </si>
  <si>
    <t>v2.0 Ja no té Macros</t>
  </si>
  <si>
    <t>QUE ES MOSTRI EL NOM NO PRESUPOSA QUE SIGUI CORRECTE L'ALINEACIÓ (depèn de l'status adquirit)</t>
  </si>
  <si>
    <t>v2.1 corregit rang d'alineables (Gràcies Alejandro)</t>
  </si>
  <si>
    <t>v2.2 macro dirigida a "personal"</t>
  </si>
  <si>
    <t>GRAS Tomàs</t>
  </si>
  <si>
    <t>MORENO Eric Juan</t>
  </si>
  <si>
    <t>FELIU Javier</t>
  </si>
  <si>
    <t>MORAN Francisco Jose</t>
  </si>
  <si>
    <t>MUÑOZ Sergio</t>
  </si>
  <si>
    <t>VICTORIO Francesc</t>
  </si>
  <si>
    <t>v2.3 actualizats nous jugadors segona volta</t>
  </si>
  <si>
    <t>v2.4 corregits noms jugadors</t>
  </si>
  <si>
    <t>FEDERACIÓ CATALANA DE TENNIS DE TAULA - COMUNICACIÓ DE RESULTATS I ACTA - TERCERA ESTATAL MASCULINA - TEMPORADA 2020/2021</t>
  </si>
  <si>
    <t>NO ES DISPUTEN DOBLES</t>
  </si>
  <si>
    <t>equips fix 2020/2021</t>
  </si>
  <si>
    <t>LLUÏSOS D'HORTA TT</t>
  </si>
  <si>
    <t>CN SABADELL "B"</t>
  </si>
  <si>
    <t>CER L'ESCALA</t>
  </si>
  <si>
    <t>TT PRAT</t>
  </si>
  <si>
    <t>CN SABADELL "A"</t>
  </si>
  <si>
    <t>HORTA</t>
  </si>
  <si>
    <t>ESCALA</t>
  </si>
  <si>
    <t>CIERVO</t>
  </si>
  <si>
    <t>v3.0 adequació a temp 2020/2021</t>
  </si>
  <si>
    <t>Hora</t>
  </si>
  <si>
    <t>Seu</t>
  </si>
  <si>
    <t>Acta</t>
  </si>
  <si>
    <t>Eq 1</t>
  </si>
  <si>
    <t>Equip 1</t>
  </si>
  <si>
    <t>Eq 2</t>
  </si>
  <si>
    <t>Equip 2</t>
  </si>
  <si>
    <t>HOSPITALET GRUPO PREVING</t>
  </si>
  <si>
    <t>Reina Elisenda</t>
  </si>
  <si>
    <t>1A</t>
  </si>
  <si>
    <t>Club Natació Sabadell</t>
  </si>
  <si>
    <t>1B</t>
  </si>
  <si>
    <t>2A</t>
  </si>
  <si>
    <t>TT TONA</t>
  </si>
  <si>
    <t>2B</t>
  </si>
  <si>
    <t>BORGES GAP COOPERATIVA</t>
  </si>
  <si>
    <t>3A</t>
  </si>
  <si>
    <t>CTT BORGES</t>
  </si>
  <si>
    <t>SCR EL CIERVO</t>
  </si>
  <si>
    <t>CTT CARDEDEU</t>
  </si>
  <si>
    <t>3B</t>
  </si>
  <si>
    <t>TT CASTELLDEFELS</t>
  </si>
  <si>
    <t xml:space="preserve"> GR:</t>
  </si>
  <si>
    <t>SEU:</t>
  </si>
  <si>
    <t>TITULAR</t>
  </si>
  <si>
    <t>SEX</t>
  </si>
  <si>
    <t>NAC</t>
  </si>
  <si>
    <t>CLUB</t>
  </si>
  <si>
    <t>CLASSE</t>
  </si>
  <si>
    <t>ANY</t>
  </si>
  <si>
    <t>observ</t>
  </si>
  <si>
    <t>V+65</t>
  </si>
  <si>
    <t>V+50</t>
  </si>
  <si>
    <t>M</t>
  </si>
  <si>
    <t>V+40</t>
  </si>
  <si>
    <t>GIMENEZ R.  Angel</t>
  </si>
  <si>
    <t>V+60</t>
  </si>
  <si>
    <t>S21-2</t>
  </si>
  <si>
    <t>JUV-1</t>
  </si>
  <si>
    <t>DOMINGUEZ Joel</t>
  </si>
  <si>
    <t>INF-1</t>
  </si>
  <si>
    <t/>
  </si>
  <si>
    <t>ALE-2</t>
  </si>
  <si>
    <t>S23-2</t>
  </si>
  <si>
    <t>JUV-2</t>
  </si>
  <si>
    <t>JUV-3</t>
  </si>
  <si>
    <t>INF-2</t>
  </si>
  <si>
    <t>V+70</t>
  </si>
  <si>
    <t>RODRIGUEZ Jose Manuel</t>
  </si>
  <si>
    <t>CRUZ Josep Lluis</t>
  </si>
  <si>
    <t>GELI Marçal</t>
  </si>
  <si>
    <t>BEN-2</t>
  </si>
  <si>
    <t>BIURRUN Daniel</t>
  </si>
  <si>
    <t>ALE-1</t>
  </si>
  <si>
    <t>CORTADA Otger</t>
  </si>
  <si>
    <t>BEN-1</t>
  </si>
  <si>
    <t>TUBERT Ivó</t>
  </si>
  <si>
    <t>PRE-0</t>
  </si>
  <si>
    <t>TUBERT Pep</t>
  </si>
  <si>
    <t>GALLEGOS Roi</t>
  </si>
  <si>
    <t>FERNANDEZ Laura</t>
  </si>
  <si>
    <t>S23-1</t>
  </si>
  <si>
    <t>TORREGROSA Laia</t>
  </si>
  <si>
    <t>TUDELA Ferran</t>
  </si>
  <si>
    <t>S21-3</t>
  </si>
  <si>
    <t>SOLANS Vinyet</t>
  </si>
  <si>
    <t>ROMA Xènia</t>
  </si>
  <si>
    <t>ROMA Neus</t>
  </si>
  <si>
    <t>AROCAS Alba</t>
  </si>
  <si>
    <t>BRODD Viktor Sven Erik</t>
  </si>
  <si>
    <t>ANDRADE Joao Pedro</t>
  </si>
  <si>
    <t>MADRONA Jordi</t>
  </si>
  <si>
    <t>RUIZ A.  Jordi</t>
  </si>
  <si>
    <t>RODRIGUEZ G.  Xavier</t>
  </si>
  <si>
    <t>VALERO Roc</t>
  </si>
  <si>
    <t>TOURÓN Ivan</t>
  </si>
  <si>
    <t>GARCIA A.  Jose Luis</t>
  </si>
  <si>
    <t>OLIVES Miguel Anton</t>
  </si>
  <si>
    <t>REDON A.  Joan</t>
  </si>
  <si>
    <t>AGEA Rafael</t>
  </si>
  <si>
    <t>INFANTE Isidro</t>
  </si>
  <si>
    <t>TORRES Esteve</t>
  </si>
  <si>
    <t>PLA Joan</t>
  </si>
  <si>
    <t>ALMENDROS Joan Antoni</t>
  </si>
  <si>
    <t>BLASCO Vicenç</t>
  </si>
  <si>
    <t>CODINA Joan Carles</t>
  </si>
  <si>
    <t>GALTES Francesc X.</t>
  </si>
  <si>
    <t>VILA Jordi</t>
  </si>
  <si>
    <t>GUASCH B.  Josep</t>
  </si>
  <si>
    <t>BOADA Isidro</t>
  </si>
  <si>
    <t>MESA Josep</t>
  </si>
  <si>
    <t>MENENDEZ Alex</t>
  </si>
  <si>
    <t>CANO Andres</t>
  </si>
  <si>
    <t>BARBERA P.  Joan</t>
  </si>
  <si>
    <t>ALCARAZ Joan</t>
  </si>
  <si>
    <t>S21-1</t>
  </si>
  <si>
    <t>PONZ Antonio</t>
  </si>
  <si>
    <t>OMS Jordi</t>
  </si>
  <si>
    <t>NUNES David Manuel</t>
  </si>
  <si>
    <t>RUIZ M.  Jordi</t>
  </si>
  <si>
    <t>BARBERA SO.  Joan</t>
  </si>
  <si>
    <t>PUJOL C.  Josep</t>
  </si>
  <si>
    <t>CARAZA Claudio Jose</t>
  </si>
  <si>
    <t>VILA Josep</t>
  </si>
  <si>
    <t>ARDEVOL Ariadna</t>
  </si>
  <si>
    <t>MOYA Marcel</t>
  </si>
  <si>
    <t>RECHE Alex</t>
  </si>
  <si>
    <t>COCHRAN MAY.  Jordi</t>
  </si>
  <si>
    <t>GARCIA J.  Daniel</t>
  </si>
  <si>
    <t>SUES Joan</t>
  </si>
  <si>
    <t>GONZALEZ David</t>
  </si>
  <si>
    <t>FONTANET P.  Francesc</t>
  </si>
  <si>
    <t>LAGARES Jan</t>
  </si>
  <si>
    <t>PORTELL Alex</t>
  </si>
  <si>
    <t>MAGRO Xavier</t>
  </si>
  <si>
    <t>PORTELL David</t>
  </si>
  <si>
    <t>MONTES Robert</t>
  </si>
  <si>
    <t>YEH Chih-Wei</t>
  </si>
  <si>
    <t>YARASHENKA Vadim</t>
  </si>
  <si>
    <t>MARTINEZ Sergi</t>
  </si>
  <si>
    <t>TELLEZ Jan</t>
  </si>
  <si>
    <t>PEREZ Xavier</t>
  </si>
  <si>
    <t>CABELLO Gualberto</t>
  </si>
  <si>
    <t>FLORES Jesus</t>
  </si>
  <si>
    <t>RODRIGUEZ A.  Xavier</t>
  </si>
  <si>
    <t>MOTA Alex</t>
  </si>
  <si>
    <t>RAYCHEV Krum</t>
  </si>
  <si>
    <t>GHASEMI Soheil</t>
  </si>
  <si>
    <t>PIMENTEL Renato David</t>
  </si>
  <si>
    <t>DE SAN ANTONIO Eunice</t>
  </si>
  <si>
    <t>MATARÓ Isaac</t>
  </si>
  <si>
    <t>RESPALDO Ruben</t>
  </si>
  <si>
    <t>NICOLAS Francisco</t>
  </si>
  <si>
    <t>SEÑOR Eduard</t>
  </si>
  <si>
    <t>ESTRADA A.  Jordi</t>
  </si>
  <si>
    <t>MASSARD Frank Jacques</t>
  </si>
  <si>
    <t>ROCA S.  Arnau</t>
  </si>
  <si>
    <t>BRAVO Andreu</t>
  </si>
  <si>
    <t>MOLINÉ Nico</t>
  </si>
  <si>
    <t>OLIVERA Felipe</t>
  </si>
  <si>
    <t>MUÑOZ Patricio Berry</t>
  </si>
  <si>
    <t>SPARTI Carlo</t>
  </si>
  <si>
    <t>PARRAS Jose</t>
  </si>
  <si>
    <t>MORENO S.  Alex</t>
  </si>
  <si>
    <t>FERRER Jofre</t>
  </si>
  <si>
    <t>ARTACHO Joan Manel</t>
  </si>
  <si>
    <t>DVORAK Galia</t>
  </si>
  <si>
    <t>BUIXÓ Carles</t>
  </si>
  <si>
    <t>POCH Roger</t>
  </si>
  <si>
    <t>SEGURA Manel</t>
  </si>
  <si>
    <t>DELGADO Javier</t>
  </si>
  <si>
    <t>JUANOLA Isaac</t>
  </si>
  <si>
    <t>ARCHELAGUET Marc</t>
  </si>
  <si>
    <t>CICRES Elena</t>
  </si>
  <si>
    <t>FORN BERTRAN BADALONA</t>
  </si>
  <si>
    <t xml:space="preserve">* * * d e s c a n s a * * * </t>
  </si>
  <si>
    <t>---</t>
  </si>
  <si>
    <t>Actualitzada llista de jugadors 12/03/2021</t>
  </si>
  <si>
    <t>v3.1 que surtin els jugadors canviats a resultats</t>
  </si>
  <si>
    <t>Actualitzada llista de jugadors 16/03/2021</t>
  </si>
  <si>
    <t>TDM 2020/2021</t>
  </si>
  <si>
    <t>v3.2</t>
  </si>
  <si>
    <t>Corregit error en index que no permetia veure els últims clubs</t>
  </si>
  <si>
    <t>CALLS Elvis</t>
  </si>
  <si>
    <t>PEREZ Marta</t>
  </si>
  <si>
    <t>VARGAS Neo</t>
  </si>
  <si>
    <t>ASENSIO Obed</t>
  </si>
  <si>
    <t>FIGOLS Enric</t>
  </si>
  <si>
    <t>v3.3</t>
  </si>
  <si>
    <t>Correcció nums. D'actes</t>
  </si>
  <si>
    <t>ED19/20</t>
  </si>
  <si>
    <t>a 14/04/2021</t>
  </si>
  <si>
    <t>TDM?</t>
  </si>
  <si>
    <t>a,b,ab</t>
  </si>
  <si>
    <t>no ALIN</t>
  </si>
  <si>
    <t>TDM</t>
  </si>
  <si>
    <t>ASENSIO Emili</t>
  </si>
  <si>
    <t>FRAGA Ignacio</t>
  </si>
  <si>
    <t>ELBEIALY Mohamed Ahmed Elsayed Ahmed</t>
  </si>
  <si>
    <t>KHIDASHELI George</t>
  </si>
  <si>
    <t>CHAVARRIA Isaac</t>
  </si>
  <si>
    <t>INDEX</t>
  </si>
  <si>
    <t>v4</t>
  </si>
  <si>
    <t>Correcció no apareixen noms</t>
  </si>
  <si>
    <t>SERRA B.  Marc</t>
  </si>
  <si>
    <t>GÓMEZ Andreu</t>
  </si>
  <si>
    <t>NOVELL Ferran</t>
  </si>
  <si>
    <t>BUENO Marina</t>
  </si>
  <si>
    <t>BACHS Mariona</t>
  </si>
  <si>
    <t>RUESCAS David</t>
  </si>
  <si>
    <t>CRESPO Pere</t>
  </si>
  <si>
    <t>RAVENTÓS Arnau</t>
  </si>
  <si>
    <t>v4.2</t>
  </si>
  <si>
    <t>Correcció noms alineables Badalona</t>
  </si>
  <si>
    <t>BASCARA</t>
  </si>
  <si>
    <t>POA</t>
  </si>
  <si>
    <t>POB</t>
  </si>
  <si>
    <t>POC</t>
  </si>
  <si>
    <t>Pos</t>
  </si>
  <si>
    <t>ACTA</t>
  </si>
  <si>
    <t>RES 1</t>
  </si>
  <si>
    <t>RES 2</t>
  </si>
  <si>
    <t>res1</t>
  </si>
  <si>
    <t>res2</t>
  </si>
  <si>
    <t>FA</t>
  </si>
  <si>
    <t>2nA</t>
  </si>
  <si>
    <t>2nB</t>
  </si>
  <si>
    <t>3rA</t>
  </si>
  <si>
    <t>3rB</t>
  </si>
  <si>
    <t>Introducció manual d'equip (Posar núm d'equip)</t>
  </si>
  <si>
    <t>v.5</t>
  </si>
  <si>
    <t>v5</t>
  </si>
  <si>
    <t>Actes de Fase d'Ascens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</si>
</sst>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[$€]* #,##0.00_);_([$€]* \(#,##0.00\);_([$€]* &quot;-&quot;??_);_(@_)"/>
    <numFmt numFmtId="165" formatCode="_(* #,##0_);_(* \(#,##0\);_(* &quot;-&quot;_);_(@_)"/>
    <numFmt numFmtId="166" formatCode="_(* #,##0.00_);_(* \(#,##0.00\);_(* &quot;-&quot;??_);_(@_)"/>
    <numFmt numFmtId="167" formatCode="_(&quot;kr&quot;\ * #,##0_);_(&quot;kr&quot;\ * \(#,##0\);_(&quot;kr&quot;\ * &quot;-&quot;_);_(@_)"/>
    <numFmt numFmtId="168" formatCode="_(&quot;kr&quot;\ * #,##0.00_);_(&quot;kr&quot;\ * \(#,##0.00\);_(&quot;kr&quot;\ * &quot;-&quot;??_);_(@_)"/>
    <numFmt numFmtId="169" formatCode="hh:mm;@"/>
    <numFmt numFmtId="170" formatCode="h:mm;@"/>
    <numFmt numFmtId="171" formatCode="[$-F400]h:mm:ss\ AM/PM"/>
    <numFmt numFmtId="172" formatCode="[$-C0A]dddd\,\ dd&quot; de &quot;mmmm&quot; de &quot;yyyy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4"/>
      <color indexed="12"/>
      <name val="新細明體"/>
      <family val="0"/>
    </font>
    <font>
      <sz val="10"/>
      <name val="MS Sans Serif"/>
      <family val="2"/>
    </font>
    <font>
      <sz val="10"/>
      <color indexed="6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14"/>
      <name val="Franklin Gothic Demi Cond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color indexed="16"/>
      <name val="Arial"/>
      <family val="2"/>
    </font>
    <font>
      <b/>
      <i/>
      <sz val="8"/>
      <color indexed="16"/>
      <name val="Arial"/>
      <family val="2"/>
    </font>
    <font>
      <b/>
      <i/>
      <sz val="9"/>
      <color indexed="16"/>
      <name val="Arial"/>
      <family val="2"/>
    </font>
    <font>
      <b/>
      <sz val="10"/>
      <color indexed="12"/>
      <name val="Arial"/>
      <family val="2"/>
    </font>
    <font>
      <b/>
      <sz val="10"/>
      <color indexed="16"/>
      <name val="Arial"/>
      <family val="2"/>
    </font>
    <font>
      <sz val="6"/>
      <name val="Arial"/>
      <family val="2"/>
    </font>
    <font>
      <i/>
      <sz val="10"/>
      <color indexed="12"/>
      <name val="Arial"/>
      <family val="2"/>
    </font>
    <font>
      <sz val="8"/>
      <name val="Arial Narrow"/>
      <family val="2"/>
    </font>
    <font>
      <b/>
      <sz val="8"/>
      <name val="Arial"/>
      <family val="2"/>
    </font>
    <font>
      <sz val="10"/>
      <color indexed="23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55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0"/>
      <color indexed="13"/>
      <name val="Arial"/>
      <family val="2"/>
    </font>
    <font>
      <b/>
      <sz val="9"/>
      <color indexed="13"/>
      <name val="Arial"/>
      <family val="2"/>
    </font>
    <font>
      <b/>
      <i/>
      <sz val="8"/>
      <color indexed="60"/>
      <name val="Arial"/>
      <family val="2"/>
    </font>
    <font>
      <sz val="8"/>
      <color indexed="10"/>
      <name val="Arial Narrow"/>
      <family val="2"/>
    </font>
    <font>
      <sz val="8"/>
      <color indexed="55"/>
      <name val="Arial Narrow"/>
      <family val="2"/>
    </font>
    <font>
      <b/>
      <sz val="12"/>
      <color indexed="60"/>
      <name val="Arial"/>
      <family val="2"/>
    </font>
    <font>
      <b/>
      <sz val="15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0"/>
      <color theme="0"/>
      <name val="Arial"/>
      <family val="2"/>
    </font>
    <font>
      <sz val="10"/>
      <color theme="0" tint="-0.3499799966812134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0"/>
      <color rgb="FFFFFF00"/>
      <name val="Arial"/>
      <family val="2"/>
    </font>
    <font>
      <sz val="10"/>
      <color theme="0" tint="-0.4999699890613556"/>
      <name val="Arial"/>
      <family val="2"/>
    </font>
    <font>
      <b/>
      <sz val="9"/>
      <color rgb="FFFFFF00"/>
      <name val="Arial"/>
      <family val="2"/>
    </font>
    <font>
      <b/>
      <i/>
      <sz val="8"/>
      <color rgb="FFC00000"/>
      <name val="Arial"/>
      <family val="2"/>
    </font>
    <font>
      <sz val="8"/>
      <color rgb="FFFF0000"/>
      <name val="Arial Narrow"/>
      <family val="2"/>
    </font>
    <font>
      <sz val="8"/>
      <color theme="0" tint="-0.3499799966812134"/>
      <name val="Arial Narrow"/>
      <family val="2"/>
    </font>
    <font>
      <b/>
      <sz val="12"/>
      <color rgb="FFC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92D050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hair"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/>
      <top style="thin"/>
      <bottom style="thin"/>
    </border>
    <border>
      <left style="hair"/>
      <right/>
      <top style="thin"/>
      <bottom/>
    </border>
    <border>
      <left style="hair"/>
      <right/>
      <top style="thin"/>
      <bottom style="dotted"/>
    </border>
    <border>
      <left/>
      <right/>
      <top style="thin"/>
      <bottom style="dotted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dotted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thin"/>
      <top style="thin"/>
      <bottom/>
    </border>
    <border>
      <left style="hair"/>
      <right style="thin"/>
      <top/>
      <bottom style="thin"/>
    </border>
    <border>
      <left style="thin"/>
      <right/>
      <top/>
      <bottom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0" fontId="52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9" fillId="7" borderId="1" applyNumberFormat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9" fillId="7" borderId="1" applyNumberFormat="0" applyAlignment="0" applyProtection="0"/>
    <xf numFmtId="0" fontId="7" fillId="0" borderId="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23" borderId="8" applyNumberFormat="0" applyFont="0" applyAlignment="0" applyProtection="0"/>
    <xf numFmtId="0" fontId="1" fillId="23" borderId="8" applyNumberFormat="0" applyFont="0" applyAlignment="0" applyProtection="0"/>
    <xf numFmtId="0" fontId="14" fillId="20" borderId="9" applyNumberFormat="0" applyAlignment="0" applyProtection="0"/>
    <xf numFmtId="9" fontId="0" fillId="0" borderId="0" applyFont="0" applyFill="0" applyBorder="0" applyAlignment="0" applyProtection="0"/>
    <xf numFmtId="0" fontId="14" fillId="20" borderId="9" applyNumberFormat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8" fillId="0" borderId="7" applyNumberFormat="0" applyFill="0" applyAlignment="0" applyProtection="0"/>
    <xf numFmtId="0" fontId="17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0" fontId="23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8" fillId="22" borderId="11" xfId="92" applyFont="1" applyFill="1" applyBorder="1" applyAlignment="1" applyProtection="1">
      <alignment horizontal="center" vertical="center"/>
      <protection hidden="1"/>
    </xf>
    <xf numFmtId="0" fontId="29" fillId="24" borderId="12" xfId="0" applyFont="1" applyFill="1" applyBorder="1" applyAlignment="1">
      <alignment horizontal="center" vertical="center"/>
    </xf>
    <xf numFmtId="0" fontId="29" fillId="24" borderId="13" xfId="0" applyFont="1" applyFill="1" applyBorder="1" applyAlignment="1">
      <alignment horizontal="center" vertical="center"/>
    </xf>
    <xf numFmtId="0" fontId="30" fillId="24" borderId="12" xfId="0" applyFont="1" applyFill="1" applyBorder="1" applyAlignment="1">
      <alignment horizontal="center" vertical="center"/>
    </xf>
    <xf numFmtId="0" fontId="30" fillId="24" borderId="13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0" xfId="93" applyFont="1" applyBorder="1" applyAlignment="1">
      <alignment vertical="center"/>
      <protection/>
    </xf>
    <xf numFmtId="0" fontId="20" fillId="0" borderId="0" xfId="0" applyFont="1" applyAlignment="1" quotePrefix="1">
      <alignment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32" fillId="0" borderId="0" xfId="0" applyFont="1" applyAlignment="1" quotePrefix="1">
      <alignment vertical="center"/>
    </xf>
    <xf numFmtId="0" fontId="0" fillId="25" borderId="0" xfId="0" applyFill="1" applyAlignment="1">
      <alignment vertical="center"/>
    </xf>
    <xf numFmtId="0" fontId="31" fillId="25" borderId="0" xfId="0" applyFont="1" applyFill="1" applyAlignment="1">
      <alignment vertical="center"/>
    </xf>
    <xf numFmtId="0" fontId="0" fillId="25" borderId="0" xfId="0" applyFont="1" applyFill="1" applyAlignment="1">
      <alignment vertical="center"/>
    </xf>
    <xf numFmtId="14" fontId="0" fillId="0" borderId="0" xfId="0" applyNumberFormat="1" applyAlignment="1">
      <alignment/>
    </xf>
    <xf numFmtId="0" fontId="24" fillId="0" borderId="0" xfId="0" applyFont="1" applyAlignment="1">
      <alignment vertical="center"/>
    </xf>
    <xf numFmtId="0" fontId="24" fillId="0" borderId="0" xfId="0" applyFont="1" applyAlignment="1" quotePrefix="1">
      <alignment vertical="center"/>
    </xf>
    <xf numFmtId="0" fontId="0" fillId="25" borderId="0" xfId="0" applyFill="1" applyAlignment="1">
      <alignment horizontal="center" vertical="center"/>
    </xf>
    <xf numFmtId="0" fontId="24" fillId="25" borderId="0" xfId="0" applyFont="1" applyFill="1" applyAlignment="1">
      <alignment horizontal="center" vertical="center"/>
    </xf>
    <xf numFmtId="14" fontId="0" fillId="25" borderId="0" xfId="0" applyNumberFormat="1" applyFont="1" applyFill="1" applyAlignment="1">
      <alignment vertical="center"/>
    </xf>
    <xf numFmtId="0" fontId="33" fillId="25" borderId="0" xfId="0" applyFont="1" applyFill="1" applyAlignment="1">
      <alignment vertical="center"/>
    </xf>
    <xf numFmtId="1" fontId="0" fillId="25" borderId="0" xfId="0" applyNumberFormat="1" applyFill="1" applyAlignment="1">
      <alignment vertical="center"/>
    </xf>
    <xf numFmtId="14" fontId="0" fillId="25" borderId="0" xfId="0" applyNumberFormat="1" applyFill="1" applyAlignment="1">
      <alignment horizontal="center" vertical="center"/>
    </xf>
    <xf numFmtId="0" fontId="35" fillId="25" borderId="0" xfId="0" applyFont="1" applyFill="1" applyAlignment="1">
      <alignment vertical="center"/>
    </xf>
    <xf numFmtId="0" fontId="35" fillId="0" borderId="0" xfId="0" applyFont="1" applyAlignment="1">
      <alignment vertical="center"/>
    </xf>
    <xf numFmtId="0" fontId="35" fillId="0" borderId="11" xfId="0" applyFont="1" applyFill="1" applyBorder="1" applyAlignment="1">
      <alignment horizontal="center" vertical="center"/>
    </xf>
    <xf numFmtId="0" fontId="35" fillId="24" borderId="11" xfId="0" applyFont="1" applyFill="1" applyBorder="1" applyAlignment="1">
      <alignment horizontal="center" vertical="center"/>
    </xf>
    <xf numFmtId="0" fontId="35" fillId="11" borderId="11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26" borderId="11" xfId="0" applyFont="1" applyFill="1" applyBorder="1" applyAlignment="1">
      <alignment horizontal="center" vertical="center"/>
    </xf>
    <xf numFmtId="0" fontId="35" fillId="26" borderId="11" xfId="0" applyFont="1" applyFill="1" applyBorder="1" applyAlignment="1">
      <alignment vertical="center"/>
    </xf>
    <xf numFmtId="0" fontId="35" fillId="7" borderId="11" xfId="0" applyFont="1" applyFill="1" applyBorder="1" applyAlignment="1">
      <alignment horizontal="center" vertical="center"/>
    </xf>
    <xf numFmtId="0" fontId="35" fillId="11" borderId="0" xfId="0" applyFont="1" applyFill="1" applyAlignment="1">
      <alignment vertical="center"/>
    </xf>
    <xf numFmtId="0" fontId="0" fillId="24" borderId="0" xfId="0" applyFill="1" applyAlignment="1">
      <alignment vertical="center"/>
    </xf>
    <xf numFmtId="0" fontId="37" fillId="24" borderId="0" xfId="0" applyFont="1" applyFill="1" applyAlignment="1">
      <alignment vertical="center"/>
    </xf>
    <xf numFmtId="0" fontId="0" fillId="24" borderId="0" xfId="0" applyFill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55" fillId="25" borderId="0" xfId="0" applyFont="1" applyFill="1" applyAlignment="1">
      <alignment vertical="center"/>
    </xf>
    <xf numFmtId="0" fontId="24" fillId="0" borderId="23" xfId="0" applyFont="1" applyFill="1" applyBorder="1" applyAlignment="1">
      <alignment vertical="center"/>
    </xf>
    <xf numFmtId="0" fontId="24" fillId="0" borderId="24" xfId="0" applyFont="1" applyFill="1" applyBorder="1" applyAlignment="1">
      <alignment vertical="center"/>
    </xf>
    <xf numFmtId="0" fontId="24" fillId="0" borderId="21" xfId="0" applyFont="1" applyFill="1" applyBorder="1" applyAlignment="1">
      <alignment vertical="center"/>
    </xf>
    <xf numFmtId="0" fontId="0" fillId="27" borderId="13" xfId="0" applyFill="1" applyBorder="1" applyAlignment="1" applyProtection="1">
      <alignment horizontal="center" vertical="center"/>
      <protection locked="0"/>
    </xf>
    <xf numFmtId="0" fontId="0" fillId="27" borderId="12" xfId="0" applyFill="1" applyBorder="1" applyAlignment="1" applyProtection="1">
      <alignment horizontal="center" vertical="center"/>
      <protection locked="0"/>
    </xf>
    <xf numFmtId="1" fontId="0" fillId="27" borderId="12" xfId="0" applyNumberFormat="1" applyFill="1" applyBorder="1" applyAlignment="1" applyProtection="1">
      <alignment horizontal="center" vertical="center"/>
      <protection locked="0"/>
    </xf>
    <xf numFmtId="0" fontId="0" fillId="25" borderId="0" xfId="0" applyFont="1" applyFill="1" applyAlignment="1">
      <alignment horizontal="center" vertical="center"/>
    </xf>
    <xf numFmtId="0" fontId="56" fillId="25" borderId="0" xfId="0" applyFont="1" applyFill="1" applyAlignment="1">
      <alignment vertical="center"/>
    </xf>
    <xf numFmtId="0" fontId="36" fillId="25" borderId="0" xfId="0" applyFont="1" applyFill="1" applyBorder="1" applyAlignment="1">
      <alignment vertical="center"/>
    </xf>
    <xf numFmtId="0" fontId="36" fillId="25" borderId="0" xfId="0" applyFont="1" applyFill="1" applyBorder="1" applyAlignment="1">
      <alignment horizontal="center" vertical="center"/>
    </xf>
    <xf numFmtId="0" fontId="56" fillId="28" borderId="0" xfId="0" applyFont="1" applyFill="1" applyAlignment="1">
      <alignment horizontal="right" vertical="center"/>
    </xf>
    <xf numFmtId="0" fontId="25" fillId="29" borderId="11" xfId="0" applyFont="1" applyFill="1" applyBorder="1" applyAlignment="1">
      <alignment horizontal="center" vertical="center"/>
    </xf>
    <xf numFmtId="0" fontId="25" fillId="29" borderId="23" xfId="0" applyFont="1" applyFill="1" applyBorder="1" applyAlignment="1">
      <alignment horizontal="center" vertical="center"/>
    </xf>
    <xf numFmtId="0" fontId="25" fillId="29" borderId="25" xfId="0" applyFont="1" applyFill="1" applyBorder="1" applyAlignment="1">
      <alignment horizontal="center" vertical="center"/>
    </xf>
    <xf numFmtId="14" fontId="25" fillId="29" borderId="11" xfId="0" applyNumberFormat="1" applyFont="1" applyFill="1" applyBorder="1" applyAlignment="1">
      <alignment horizontal="center" vertical="center"/>
    </xf>
    <xf numFmtId="169" fontId="25" fillId="29" borderId="11" xfId="0" applyNumberFormat="1" applyFont="1" applyFill="1" applyBorder="1" applyAlignment="1">
      <alignment horizontal="center" vertical="center"/>
    </xf>
    <xf numFmtId="0" fontId="25" fillId="29" borderId="20" xfId="0" applyFont="1" applyFill="1" applyBorder="1" applyAlignment="1">
      <alignment horizontal="center" vertical="center"/>
    </xf>
    <xf numFmtId="0" fontId="25" fillId="29" borderId="22" xfId="0" applyFont="1" applyFill="1" applyBorder="1" applyAlignment="1">
      <alignment horizontal="center" vertical="center"/>
    </xf>
    <xf numFmtId="0" fontId="25" fillId="29" borderId="0" xfId="0" applyFont="1" applyFill="1" applyAlignment="1">
      <alignment vertical="center"/>
    </xf>
    <xf numFmtId="0" fontId="25" fillId="29" borderId="0" xfId="0" applyFont="1" applyFill="1" applyAlignment="1">
      <alignment horizontal="center" vertical="center"/>
    </xf>
    <xf numFmtId="1" fontId="0" fillId="0" borderId="0" xfId="0" applyNumberFormat="1" applyFont="1" applyAlignment="1">
      <alignment/>
    </xf>
    <xf numFmtId="0" fontId="0" fillId="30" borderId="0" xfId="0" applyFill="1" applyAlignment="1">
      <alignment/>
    </xf>
    <xf numFmtId="1" fontId="0" fillId="30" borderId="0" xfId="0" applyNumberFormat="1" applyFont="1" applyFill="1" applyAlignment="1">
      <alignment/>
    </xf>
    <xf numFmtId="1" fontId="0" fillId="0" borderId="0" xfId="0" applyNumberFormat="1" applyAlignment="1">
      <alignment/>
    </xf>
    <xf numFmtId="49" fontId="0" fillId="0" borderId="11" xfId="0" applyNumberFormat="1" applyBorder="1" applyAlignment="1">
      <alignment/>
    </xf>
    <xf numFmtId="0" fontId="0" fillId="0" borderId="0" xfId="0" applyFont="1" applyAlignment="1" quotePrefix="1">
      <alignment vertical="center"/>
    </xf>
    <xf numFmtId="0" fontId="25" fillId="24" borderId="0" xfId="0" applyFont="1" applyFill="1" applyBorder="1" applyAlignment="1">
      <alignment vertical="center"/>
    </xf>
    <xf numFmtId="0" fontId="25" fillId="24" borderId="0" xfId="0" applyFont="1" applyFill="1" applyBorder="1" applyAlignment="1">
      <alignment horizontal="center" vertical="center"/>
    </xf>
    <xf numFmtId="0" fontId="34" fillId="11" borderId="26" xfId="0" applyFont="1" applyFill="1" applyBorder="1" applyAlignment="1">
      <alignment horizontal="center" vertical="center"/>
    </xf>
    <xf numFmtId="0" fontId="34" fillId="11" borderId="27" xfId="0" applyFont="1" applyFill="1" applyBorder="1" applyAlignment="1">
      <alignment vertical="center"/>
    </xf>
    <xf numFmtId="0" fontId="34" fillId="11" borderId="27" xfId="0" applyFont="1" applyFill="1" applyBorder="1" applyAlignment="1">
      <alignment horizontal="center" vertical="center"/>
    </xf>
    <xf numFmtId="0" fontId="34" fillId="11" borderId="28" xfId="0" applyFont="1" applyFill="1" applyBorder="1" applyAlignment="1" quotePrefix="1">
      <alignment horizontal="center" vertical="center"/>
    </xf>
    <xf numFmtId="0" fontId="25" fillId="24" borderId="29" xfId="0" applyFont="1" applyFill="1" applyBorder="1" applyAlignment="1">
      <alignment vertical="center"/>
    </xf>
    <xf numFmtId="0" fontId="57" fillId="24" borderId="30" xfId="0" applyFont="1" applyFill="1" applyBorder="1" applyAlignment="1">
      <alignment horizontal="center" vertical="center"/>
    </xf>
    <xf numFmtId="0" fontId="25" fillId="24" borderId="31" xfId="0" applyFont="1" applyFill="1" applyBorder="1" applyAlignment="1">
      <alignment vertical="center"/>
    </xf>
    <xf numFmtId="0" fontId="25" fillId="24" borderId="32" xfId="0" applyFont="1" applyFill="1" applyBorder="1" applyAlignment="1">
      <alignment vertical="center"/>
    </xf>
    <xf numFmtId="0" fontId="25" fillId="24" borderId="32" xfId="0" applyFont="1" applyFill="1" applyBorder="1" applyAlignment="1">
      <alignment horizontal="center" vertical="center"/>
    </xf>
    <xf numFmtId="0" fontId="57" fillId="24" borderId="33" xfId="0" applyFont="1" applyFill="1" applyBorder="1" applyAlignment="1">
      <alignment horizontal="center" vertical="center"/>
    </xf>
    <xf numFmtId="0" fontId="25" fillId="24" borderId="30" xfId="0" applyFont="1" applyFill="1" applyBorder="1" applyAlignment="1">
      <alignment vertical="center"/>
    </xf>
    <xf numFmtId="0" fontId="25" fillId="24" borderId="33" xfId="0" applyFont="1" applyFill="1" applyBorder="1" applyAlignment="1">
      <alignment vertical="center"/>
    </xf>
    <xf numFmtId="0" fontId="55" fillId="31" borderId="0" xfId="0" applyFont="1" applyFill="1" applyAlignment="1">
      <alignment vertical="center"/>
    </xf>
    <xf numFmtId="0" fontId="0" fillId="31" borderId="0" xfId="0" applyFill="1" applyAlignment="1">
      <alignment/>
    </xf>
    <xf numFmtId="0" fontId="34" fillId="11" borderId="27" xfId="0" applyFont="1" applyFill="1" applyBorder="1" applyAlignment="1" quotePrefix="1">
      <alignment horizontal="center" vertical="center"/>
    </xf>
    <xf numFmtId="0" fontId="55" fillId="31" borderId="0" xfId="0" applyFont="1" applyFill="1" applyAlignment="1">
      <alignment horizontal="right"/>
    </xf>
    <xf numFmtId="0" fontId="0" fillId="0" borderId="34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30" borderId="0" xfId="0" applyFont="1" applyFill="1" applyAlignment="1">
      <alignment/>
    </xf>
    <xf numFmtId="0" fontId="21" fillId="0" borderId="0" xfId="0" applyFont="1" applyAlignment="1">
      <alignment horizontal="center" vertical="center"/>
    </xf>
    <xf numFmtId="0" fontId="59" fillId="25" borderId="0" xfId="0" applyFont="1" applyFill="1" applyAlignment="1">
      <alignment vertical="center"/>
    </xf>
    <xf numFmtId="0" fontId="0" fillId="0" borderId="0" xfId="0" applyNumberFormat="1" applyFont="1" applyAlignment="1">
      <alignment vertical="center"/>
    </xf>
    <xf numFmtId="0" fontId="60" fillId="25" borderId="0" xfId="0" applyFont="1" applyFill="1" applyAlignment="1">
      <alignment vertical="center"/>
    </xf>
    <xf numFmtId="0" fontId="60" fillId="28" borderId="0" xfId="0" applyFont="1" applyFill="1" applyAlignment="1">
      <alignment vertical="center"/>
    </xf>
    <xf numFmtId="0" fontId="59" fillId="28" borderId="0" xfId="0" applyFont="1" applyFill="1" applyAlignment="1">
      <alignment vertical="center"/>
    </xf>
    <xf numFmtId="49" fontId="0" fillId="0" borderId="11" xfId="0" applyNumberFormat="1" applyFont="1" applyBorder="1" applyAlignment="1">
      <alignment/>
    </xf>
    <xf numFmtId="0" fontId="0" fillId="27" borderId="12" xfId="0" applyFont="1" applyFill="1" applyBorder="1" applyAlignment="1" applyProtection="1">
      <alignment horizontal="center" vertical="center"/>
      <protection locked="0"/>
    </xf>
    <xf numFmtId="0" fontId="0" fillId="32" borderId="0" xfId="0" applyFill="1" applyAlignment="1">
      <alignment vertical="center"/>
    </xf>
    <xf numFmtId="0" fontId="27" fillId="32" borderId="11" xfId="0" applyFont="1" applyFill="1" applyBorder="1" applyAlignment="1">
      <alignment horizontal="center" vertical="center"/>
    </xf>
    <xf numFmtId="0" fontId="28" fillId="32" borderId="11" xfId="92" applyFont="1" applyFill="1" applyBorder="1" applyAlignment="1" applyProtection="1">
      <alignment horizontal="center" vertical="center"/>
      <protection hidden="1"/>
    </xf>
    <xf numFmtId="0" fontId="0" fillId="30" borderId="0" xfId="0" applyFill="1" applyAlignment="1">
      <alignment vertical="center"/>
    </xf>
    <xf numFmtId="0" fontId="24" fillId="30" borderId="0" xfId="0" applyFont="1" applyFill="1" applyAlignment="1">
      <alignment horizontal="right" vertical="center"/>
    </xf>
    <xf numFmtId="0" fontId="0" fillId="0" borderId="11" xfId="0" applyBorder="1" applyAlignment="1">
      <alignment/>
    </xf>
    <xf numFmtId="49" fontId="0" fillId="0" borderId="11" xfId="0" applyNumberFormat="1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0" fontId="61" fillId="33" borderId="0" xfId="0" applyFont="1" applyFill="1" applyAlignment="1">
      <alignment vertical="center"/>
    </xf>
    <xf numFmtId="0" fontId="59" fillId="33" borderId="0" xfId="0" applyFont="1" applyFill="1" applyAlignment="1">
      <alignment vertical="center"/>
    </xf>
    <xf numFmtId="0" fontId="27" fillId="32" borderId="35" xfId="0" applyFont="1" applyFill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62" fillId="0" borderId="0" xfId="0" applyFont="1" applyAlignment="1">
      <alignment/>
    </xf>
    <xf numFmtId="0" fontId="24" fillId="0" borderId="25" xfId="0" applyFont="1" applyFill="1" applyBorder="1" applyAlignment="1">
      <alignment vertical="center"/>
    </xf>
    <xf numFmtId="0" fontId="24" fillId="0" borderId="22" xfId="0" applyFont="1" applyFill="1" applyBorder="1" applyAlignment="1">
      <alignment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Fill="1" applyBorder="1" applyAlignment="1" quotePrefix="1">
      <alignment/>
    </xf>
    <xf numFmtId="0" fontId="34" fillId="11" borderId="27" xfId="0" applyFont="1" applyFill="1" applyBorder="1" applyAlignment="1">
      <alignment horizontal="center" vertical="center" shrinkToFit="1"/>
    </xf>
    <xf numFmtId="0" fontId="25" fillId="0" borderId="0" xfId="0" applyFont="1" applyAlignment="1">
      <alignment vertical="center"/>
    </xf>
    <xf numFmtId="0" fontId="25" fillId="25" borderId="0" xfId="0" applyFont="1" applyFill="1" applyAlignment="1">
      <alignment vertical="center"/>
    </xf>
    <xf numFmtId="0" fontId="25" fillId="25" borderId="0" xfId="0" applyFont="1" applyFill="1" applyAlignment="1">
      <alignment horizontal="center" vertical="center"/>
    </xf>
    <xf numFmtId="0" fontId="25" fillId="31" borderId="0" xfId="0" applyFont="1" applyFill="1" applyAlignment="1">
      <alignment/>
    </xf>
    <xf numFmtId="0" fontId="25" fillId="30" borderId="0" xfId="0" applyFont="1" applyFill="1" applyAlignment="1">
      <alignment/>
    </xf>
    <xf numFmtId="0" fontId="25" fillId="0" borderId="0" xfId="0" applyFont="1" applyAlignment="1">
      <alignment horizontal="center" vertical="center"/>
    </xf>
    <xf numFmtId="0" fontId="34" fillId="25" borderId="0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0" fontId="63" fillId="0" borderId="30" xfId="0" applyFont="1" applyFill="1" applyBorder="1" applyAlignment="1">
      <alignment horizontal="center" vertical="center"/>
    </xf>
    <xf numFmtId="0" fontId="64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14" fontId="0" fillId="0" borderId="0" xfId="0" applyNumberFormat="1" applyFill="1" applyBorder="1" applyAlignment="1">
      <alignment/>
    </xf>
    <xf numFmtId="20" fontId="0" fillId="0" borderId="0" xfId="0" applyNumberFormat="1" applyFill="1" applyBorder="1" applyAlignment="1">
      <alignment horizontal="center"/>
    </xf>
    <xf numFmtId="20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4" fontId="0" fillId="0" borderId="0" xfId="0" applyNumberFormat="1" applyFont="1" applyFill="1" applyBorder="1" applyAlignment="1">
      <alignment horizontal="center"/>
    </xf>
    <xf numFmtId="2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0" xfId="0" applyFont="1" applyAlignment="1">
      <alignment/>
    </xf>
    <xf numFmtId="0" fontId="0" fillId="0" borderId="15" xfId="0" applyBorder="1" applyAlignment="1">
      <alignment horizontal="center" vertical="center"/>
    </xf>
    <xf numFmtId="0" fontId="25" fillId="29" borderId="20" xfId="92" applyFont="1" applyFill="1" applyBorder="1" applyAlignment="1" applyProtection="1">
      <alignment horizontal="center" vertical="center"/>
      <protection locked="0"/>
    </xf>
    <xf numFmtId="0" fontId="25" fillId="29" borderId="21" xfId="92" applyFont="1" applyFill="1" applyBorder="1" applyAlignment="1" applyProtection="1">
      <alignment horizontal="center" vertical="center"/>
      <protection locked="0"/>
    </xf>
    <xf numFmtId="0" fontId="22" fillId="29" borderId="38" xfId="92" applyFont="1" applyFill="1" applyBorder="1" applyAlignment="1" applyProtection="1">
      <alignment horizontal="left" vertical="center"/>
      <protection hidden="1"/>
    </xf>
    <xf numFmtId="0" fontId="22" fillId="29" borderId="21" xfId="92" applyFont="1" applyFill="1" applyBorder="1" applyAlignment="1" applyProtection="1">
      <alignment horizontal="left" vertical="center"/>
      <protection hidden="1"/>
    </xf>
    <xf numFmtId="0" fontId="38" fillId="35" borderId="0" xfId="0" applyFont="1" applyFill="1" applyBorder="1" applyAlignment="1" applyProtection="1">
      <alignment horizontal="center" vertical="center"/>
      <protection/>
    </xf>
    <xf numFmtId="0" fontId="38" fillId="35" borderId="39" xfId="0" applyFont="1" applyFill="1" applyBorder="1" applyAlignment="1" applyProtection="1">
      <alignment horizontal="center" vertical="center"/>
      <protection/>
    </xf>
    <xf numFmtId="0" fontId="24" fillId="0" borderId="0" xfId="0" applyFont="1" applyAlignment="1">
      <alignment horizontal="center" vertical="center"/>
    </xf>
    <xf numFmtId="0" fontId="38" fillId="35" borderId="0" xfId="0" applyFont="1" applyFill="1" applyBorder="1" applyAlignment="1" applyProtection="1">
      <alignment horizontal="center" vertical="center" shrinkToFit="1"/>
      <protection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24" fillId="36" borderId="21" xfId="0" applyFont="1" applyFill="1" applyBorder="1" applyAlignment="1">
      <alignment horizontal="left" vertical="center"/>
    </xf>
    <xf numFmtId="0" fontId="24" fillId="36" borderId="22" xfId="0" applyFont="1" applyFill="1" applyBorder="1" applyAlignment="1">
      <alignment horizontal="left" vertical="center"/>
    </xf>
    <xf numFmtId="0" fontId="24" fillId="36" borderId="21" xfId="0" applyFont="1" applyFill="1" applyBorder="1" applyAlignment="1">
      <alignment vertical="center"/>
    </xf>
    <xf numFmtId="0" fontId="24" fillId="36" borderId="22" xfId="0" applyFont="1" applyFill="1" applyBorder="1" applyAlignment="1">
      <alignment vertical="center"/>
    </xf>
    <xf numFmtId="0" fontId="25" fillId="27" borderId="14" xfId="92" applyFont="1" applyFill="1" applyBorder="1" applyAlignment="1" applyProtection="1">
      <alignment horizontal="center" vertical="center"/>
      <protection locked="0"/>
    </xf>
    <xf numFmtId="0" fontId="25" fillId="27" borderId="15" xfId="92" applyFont="1" applyFill="1" applyBorder="1" applyAlignment="1" applyProtection="1">
      <alignment horizontal="center" vertical="center"/>
      <protection locked="0"/>
    </xf>
    <xf numFmtId="0" fontId="25" fillId="27" borderId="23" xfId="92" applyFont="1" applyFill="1" applyBorder="1" applyAlignment="1" applyProtection="1">
      <alignment horizontal="center" vertical="center"/>
      <protection locked="0"/>
    </xf>
    <xf numFmtId="0" fontId="25" fillId="27" borderId="24" xfId="92" applyFont="1" applyFill="1" applyBorder="1" applyAlignment="1" applyProtection="1">
      <alignment horizontal="center" vertical="center"/>
      <protection locked="0"/>
    </xf>
    <xf numFmtId="0" fontId="25" fillId="27" borderId="40" xfId="92" applyFont="1" applyFill="1" applyBorder="1" applyAlignment="1" applyProtection="1">
      <alignment horizontal="center" vertical="center"/>
      <protection locked="0"/>
    </xf>
    <xf numFmtId="0" fontId="22" fillId="37" borderId="41" xfId="92" applyFont="1" applyFill="1" applyBorder="1" applyAlignment="1" applyProtection="1">
      <alignment horizontal="left" vertical="center"/>
      <protection hidden="1"/>
    </xf>
    <xf numFmtId="0" fontId="22" fillId="37" borderId="24" xfId="92" applyFont="1" applyFill="1" applyBorder="1" applyAlignment="1" applyProtection="1">
      <alignment horizontal="left" vertical="center"/>
      <protection hidden="1"/>
    </xf>
    <xf numFmtId="0" fontId="22" fillId="0" borderId="41" xfId="92" applyFont="1" applyFill="1" applyBorder="1" applyAlignment="1" applyProtection="1">
      <alignment horizontal="left" vertical="center"/>
      <protection hidden="1"/>
    </xf>
    <xf numFmtId="0" fontId="22" fillId="0" borderId="24" xfId="92" applyFont="1" applyFill="1" applyBorder="1" applyAlignment="1" applyProtection="1">
      <alignment horizontal="left" vertical="center"/>
      <protection hidden="1"/>
    </xf>
    <xf numFmtId="0" fontId="22" fillId="0" borderId="25" xfId="92" applyFont="1" applyFill="1" applyBorder="1" applyAlignment="1" applyProtection="1">
      <alignment horizontal="left" vertical="center"/>
      <protection hidden="1"/>
    </xf>
    <xf numFmtId="0" fontId="22" fillId="0" borderId="42" xfId="92" applyFont="1" applyFill="1" applyBorder="1" applyAlignment="1" applyProtection="1">
      <alignment horizontal="left" vertical="center"/>
      <protection hidden="1"/>
    </xf>
    <xf numFmtId="0" fontId="22" fillId="0" borderId="15" xfId="92" applyFont="1" applyFill="1" applyBorder="1" applyAlignment="1" applyProtection="1">
      <alignment horizontal="left" vertical="center"/>
      <protection hidden="1"/>
    </xf>
    <xf numFmtId="0" fontId="22" fillId="37" borderId="42" xfId="92" applyFont="1" applyFill="1" applyBorder="1" applyAlignment="1" applyProtection="1">
      <alignment horizontal="left" vertical="center"/>
      <protection hidden="1"/>
    </xf>
    <xf numFmtId="0" fontId="22" fillId="37" borderId="15" xfId="92" applyFont="1" applyFill="1" applyBorder="1" applyAlignment="1" applyProtection="1">
      <alignment horizontal="left" vertical="center"/>
      <protection hidden="1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28" fillId="32" borderId="14" xfId="92" applyFont="1" applyFill="1" applyBorder="1" applyAlignment="1" applyProtection="1">
      <alignment horizontal="center" vertical="center"/>
      <protection hidden="1"/>
    </xf>
    <xf numFmtId="0" fontId="28" fillId="32" borderId="20" xfId="92" applyFont="1" applyFill="1" applyBorder="1" applyAlignment="1" applyProtection="1">
      <alignment horizontal="center" vertical="center"/>
      <protection hidden="1"/>
    </xf>
    <xf numFmtId="0" fontId="0" fillId="0" borderId="11" xfId="0" applyBorder="1" applyAlignment="1">
      <alignment vertical="center"/>
    </xf>
    <xf numFmtId="0" fontId="25" fillId="22" borderId="14" xfId="92" applyFont="1" applyFill="1" applyBorder="1" applyAlignment="1" applyProtection="1">
      <alignment horizontal="center" vertical="center"/>
      <protection hidden="1"/>
    </xf>
    <xf numFmtId="0" fontId="25" fillId="22" borderId="15" xfId="92" applyFont="1" applyFill="1" applyBorder="1" applyAlignment="1" applyProtection="1">
      <alignment horizontal="center" vertical="center"/>
      <protection hidden="1"/>
    </xf>
    <xf numFmtId="0" fontId="0" fillId="37" borderId="11" xfId="0" applyFill="1" applyBorder="1" applyAlignment="1">
      <alignment vertical="center"/>
    </xf>
    <xf numFmtId="0" fontId="28" fillId="32" borderId="16" xfId="92" applyFont="1" applyFill="1" applyBorder="1" applyAlignment="1" applyProtection="1">
      <alignment horizontal="center" vertical="center"/>
      <protection hidden="1"/>
    </xf>
    <xf numFmtId="0" fontId="28" fillId="32" borderId="22" xfId="92" applyFont="1" applyFill="1" applyBorder="1" applyAlignment="1" applyProtection="1">
      <alignment horizontal="center" vertical="center"/>
      <protection hidden="1"/>
    </xf>
    <xf numFmtId="0" fontId="61" fillId="29" borderId="43" xfId="92" applyFont="1" applyFill="1" applyBorder="1" applyAlignment="1" applyProtection="1">
      <alignment horizontal="left" vertical="center"/>
      <protection hidden="1"/>
    </xf>
    <xf numFmtId="0" fontId="61" fillId="29" borderId="44" xfId="92" applyFont="1" applyFill="1" applyBorder="1" applyAlignment="1" applyProtection="1">
      <alignment horizontal="left" vertical="center"/>
      <protection hidden="1"/>
    </xf>
    <xf numFmtId="0" fontId="0" fillId="29" borderId="45" xfId="0" applyFill="1" applyBorder="1" applyAlignment="1">
      <alignment vertical="center"/>
    </xf>
    <xf numFmtId="0" fontId="0" fillId="29" borderId="46" xfId="0" applyFill="1" applyBorder="1" applyAlignment="1">
      <alignment vertical="center"/>
    </xf>
    <xf numFmtId="0" fontId="0" fillId="29" borderId="47" xfId="0" applyFill="1" applyBorder="1" applyAlignment="1">
      <alignment vertical="center"/>
    </xf>
    <xf numFmtId="0" fontId="25" fillId="38" borderId="14" xfId="92" applyFont="1" applyFill="1" applyBorder="1" applyAlignment="1" applyProtection="1">
      <alignment horizontal="center" vertical="center"/>
      <protection hidden="1"/>
    </xf>
    <xf numFmtId="0" fontId="25" fillId="38" borderId="15" xfId="92" applyFont="1" applyFill="1" applyBorder="1" applyAlignment="1" applyProtection="1">
      <alignment horizontal="center" vertical="center"/>
      <protection hidden="1"/>
    </xf>
    <xf numFmtId="0" fontId="0" fillId="29" borderId="48" xfId="0" applyFill="1" applyBorder="1" applyAlignment="1">
      <alignment vertical="center"/>
    </xf>
    <xf numFmtId="0" fontId="0" fillId="29" borderId="49" xfId="0" applyFill="1" applyBorder="1" applyAlignment="1">
      <alignment vertical="center"/>
    </xf>
    <xf numFmtId="0" fontId="0" fillId="29" borderId="50" xfId="0" applyFill="1" applyBorder="1" applyAlignment="1">
      <alignment vertical="center"/>
    </xf>
    <xf numFmtId="0" fontId="27" fillId="32" borderId="11" xfId="0" applyFont="1" applyFill="1" applyBorder="1" applyAlignment="1">
      <alignment vertical="center"/>
    </xf>
    <xf numFmtId="0" fontId="25" fillId="29" borderId="51" xfId="92" applyFont="1" applyFill="1" applyBorder="1" applyAlignment="1" applyProtection="1">
      <alignment horizontal="center" vertical="center"/>
      <protection locked="0"/>
    </xf>
    <xf numFmtId="0" fontId="25" fillId="29" borderId="44" xfId="92" applyFont="1" applyFill="1" applyBorder="1" applyAlignment="1" applyProtection="1">
      <alignment horizontal="center" vertical="center"/>
      <protection locked="0"/>
    </xf>
    <xf numFmtId="0" fontId="25" fillId="27" borderId="20" xfId="92" applyFont="1" applyFill="1" applyBorder="1" applyAlignment="1" applyProtection="1">
      <alignment horizontal="center" vertical="center"/>
      <protection locked="0"/>
    </xf>
    <xf numFmtId="0" fontId="25" fillId="27" borderId="21" xfId="92" applyFont="1" applyFill="1" applyBorder="1" applyAlignment="1" applyProtection="1">
      <alignment horizontal="center" vertical="center"/>
      <protection locked="0"/>
    </xf>
    <xf numFmtId="0" fontId="22" fillId="37" borderId="38" xfId="92" applyFont="1" applyFill="1" applyBorder="1" applyAlignment="1" applyProtection="1">
      <alignment horizontal="left" vertical="center"/>
      <protection hidden="1"/>
    </xf>
    <xf numFmtId="0" fontId="22" fillId="37" borderId="21" xfId="92" applyFont="1" applyFill="1" applyBorder="1" applyAlignment="1" applyProtection="1">
      <alignment horizontal="left" vertical="center"/>
      <protection hidden="1"/>
    </xf>
    <xf numFmtId="0" fontId="0" fillId="37" borderId="35" xfId="0" applyFill="1" applyBorder="1" applyAlignment="1">
      <alignment vertical="center"/>
    </xf>
    <xf numFmtId="0" fontId="26" fillId="0" borderId="23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30" fillId="24" borderId="52" xfId="0" applyFont="1" applyFill="1" applyBorder="1" applyAlignment="1">
      <alignment horizontal="center" vertical="center"/>
    </xf>
    <xf numFmtId="0" fontId="30" fillId="24" borderId="53" xfId="0" applyFont="1" applyFill="1" applyBorder="1" applyAlignment="1">
      <alignment horizontal="center" vertical="center"/>
    </xf>
    <xf numFmtId="0" fontId="29" fillId="24" borderId="54" xfId="0" applyFont="1" applyFill="1" applyBorder="1" applyAlignment="1">
      <alignment horizontal="center" vertical="center"/>
    </xf>
    <xf numFmtId="0" fontId="29" fillId="24" borderId="55" xfId="0" applyFont="1" applyFill="1" applyBorder="1" applyAlignment="1">
      <alignment horizontal="center" vertical="center"/>
    </xf>
    <xf numFmtId="0" fontId="0" fillId="27" borderId="14" xfId="0" applyFill="1" applyBorder="1" applyAlignment="1">
      <alignment horizontal="center" vertical="center"/>
    </xf>
    <xf numFmtId="0" fontId="0" fillId="27" borderId="15" xfId="0" applyFill="1" applyBorder="1" applyAlignment="1">
      <alignment horizontal="center" vertical="center"/>
    </xf>
    <xf numFmtId="0" fontId="0" fillId="27" borderId="16" xfId="0" applyFill="1" applyBorder="1" applyAlignment="1">
      <alignment horizontal="center" vertical="center"/>
    </xf>
    <xf numFmtId="0" fontId="0" fillId="27" borderId="20" xfId="0" applyFill="1" applyBorder="1" applyAlignment="1">
      <alignment horizontal="center" vertical="center"/>
    </xf>
    <xf numFmtId="0" fontId="0" fillId="27" borderId="21" xfId="0" applyFill="1" applyBorder="1" applyAlignment="1">
      <alignment horizontal="center" vertical="center"/>
    </xf>
    <xf numFmtId="0" fontId="0" fillId="27" borderId="22" xfId="0" applyFill="1" applyBorder="1" applyAlignment="1">
      <alignment horizontal="center" vertical="center"/>
    </xf>
    <xf numFmtId="0" fontId="30" fillId="24" borderId="54" xfId="0" applyFont="1" applyFill="1" applyBorder="1" applyAlignment="1">
      <alignment horizontal="center" vertical="center"/>
    </xf>
    <xf numFmtId="0" fontId="30" fillId="24" borderId="55" xfId="0" applyFont="1" applyFill="1" applyBorder="1" applyAlignment="1">
      <alignment horizontal="center" vertical="center"/>
    </xf>
    <xf numFmtId="0" fontId="0" fillId="27" borderId="54" xfId="0" applyFill="1" applyBorder="1" applyAlignment="1" applyProtection="1">
      <alignment horizontal="center" vertical="center"/>
      <protection locked="0"/>
    </xf>
    <xf numFmtId="0" fontId="0" fillId="27" borderId="55" xfId="0" applyFill="1" applyBorder="1" applyAlignment="1" applyProtection="1">
      <alignment horizontal="center" vertical="center"/>
      <protection locked="0"/>
    </xf>
    <xf numFmtId="0" fontId="24" fillId="0" borderId="56" xfId="0" applyFont="1" applyBorder="1" applyAlignment="1">
      <alignment horizontal="center" vertical="center"/>
    </xf>
    <xf numFmtId="14" fontId="24" fillId="0" borderId="15" xfId="0" applyNumberFormat="1" applyFont="1" applyBorder="1" applyAlignment="1">
      <alignment horizontal="center" vertical="center"/>
    </xf>
    <xf numFmtId="14" fontId="24" fillId="0" borderId="16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5" fillId="0" borderId="15" xfId="0" applyFont="1" applyFill="1" applyBorder="1" applyAlignment="1">
      <alignment horizontal="center" vertical="center"/>
    </xf>
    <xf numFmtId="0" fontId="65" fillId="0" borderId="16" xfId="0" applyFont="1" applyFill="1" applyBorder="1" applyAlignment="1">
      <alignment horizontal="center" vertical="center"/>
    </xf>
    <xf numFmtId="170" fontId="24" fillId="0" borderId="21" xfId="0" applyNumberFormat="1" applyFont="1" applyBorder="1" applyAlignment="1">
      <alignment horizontal="center" vertical="center"/>
    </xf>
    <xf numFmtId="170" fontId="24" fillId="0" borderId="22" xfId="0" applyNumberFormat="1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7" fillId="32" borderId="11" xfId="0" applyFont="1" applyFill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30" fillId="32" borderId="0" xfId="0" applyFont="1" applyFill="1" applyAlignment="1">
      <alignment horizontal="center" vertical="center"/>
    </xf>
    <xf numFmtId="0" fontId="20" fillId="27" borderId="24" xfId="0" applyFont="1" applyFill="1" applyBorder="1" applyAlignment="1">
      <alignment horizontal="center" vertical="center"/>
    </xf>
    <xf numFmtId="0" fontId="20" fillId="27" borderId="25" xfId="0" applyFont="1" applyFill="1" applyBorder="1" applyAlignment="1">
      <alignment horizontal="center" vertical="center"/>
    </xf>
    <xf numFmtId="0" fontId="20" fillId="0" borderId="23" xfId="0" applyFont="1" applyBorder="1" applyAlignment="1">
      <alignment vertical="center"/>
    </xf>
    <xf numFmtId="0" fontId="20" fillId="0" borderId="24" xfId="0" applyFont="1" applyBorder="1" applyAlignment="1">
      <alignment vertical="center"/>
    </xf>
    <xf numFmtId="0" fontId="0" fillId="27" borderId="52" xfId="0" applyFill="1" applyBorder="1" applyAlignment="1" applyProtection="1">
      <alignment horizontal="center" vertical="center"/>
      <protection locked="0"/>
    </xf>
    <xf numFmtId="0" fontId="0" fillId="27" borderId="53" xfId="0" applyFill="1" applyBorder="1" applyAlignment="1" applyProtection="1">
      <alignment horizontal="center" vertical="center"/>
      <protection locked="0"/>
    </xf>
    <xf numFmtId="0" fontId="21" fillId="0" borderId="15" xfId="0" applyFont="1" applyBorder="1" applyAlignment="1">
      <alignment horizontal="center" vertical="center"/>
    </xf>
    <xf numFmtId="0" fontId="29" fillId="24" borderId="52" xfId="0" applyFont="1" applyFill="1" applyBorder="1" applyAlignment="1">
      <alignment horizontal="center" vertical="center"/>
    </xf>
    <xf numFmtId="0" fontId="29" fillId="24" borderId="53" xfId="0" applyFont="1" applyFill="1" applyBorder="1" applyAlignment="1">
      <alignment horizontal="center" vertical="center"/>
    </xf>
    <xf numFmtId="0" fontId="0" fillId="22" borderId="0" xfId="0" applyFill="1" applyAlignment="1">
      <alignment horizontal="left" vertical="center"/>
    </xf>
    <xf numFmtId="0" fontId="0" fillId="22" borderId="30" xfId="0" applyFill="1" applyBorder="1" applyAlignment="1">
      <alignment horizontal="left" vertical="center"/>
    </xf>
    <xf numFmtId="1" fontId="38" fillId="27" borderId="0" xfId="0" applyNumberFormat="1" applyFont="1" applyFill="1" applyBorder="1" applyAlignment="1" quotePrefix="1">
      <alignment horizontal="center" vertical="center"/>
    </xf>
    <xf numFmtId="0" fontId="27" fillId="32" borderId="35" xfId="0" applyFont="1" applyFill="1" applyBorder="1" applyAlignment="1">
      <alignment vertical="center"/>
    </xf>
    <xf numFmtId="0" fontId="27" fillId="32" borderId="35" xfId="0" applyFont="1" applyFill="1" applyBorder="1" applyAlignment="1">
      <alignment horizontal="center" vertical="center"/>
    </xf>
    <xf numFmtId="0" fontId="0" fillId="39" borderId="57" xfId="0" applyFill="1" applyBorder="1" applyAlignment="1">
      <alignment horizontal="center" vertical="center"/>
    </xf>
    <xf numFmtId="0" fontId="0" fillId="39" borderId="58" xfId="0" applyFill="1" applyBorder="1" applyAlignment="1">
      <alignment horizontal="center" vertical="center"/>
    </xf>
    <xf numFmtId="0" fontId="0" fillId="40" borderId="57" xfId="0" applyFill="1" applyBorder="1" applyAlignment="1">
      <alignment horizontal="center" vertical="center"/>
    </xf>
    <xf numFmtId="0" fontId="0" fillId="40" borderId="58" xfId="0" applyFill="1" applyBorder="1" applyAlignment="1">
      <alignment horizontal="center" vertical="center"/>
    </xf>
  </cellXfs>
  <cellStyles count="9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1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uro" xfId="73"/>
    <cellStyle name="Euro 2" xfId="74"/>
    <cellStyle name="Explanatory Text" xfId="75"/>
    <cellStyle name="Good" xfId="76"/>
    <cellStyle name="Heading 1" xfId="77"/>
    <cellStyle name="Heading 2" xfId="78"/>
    <cellStyle name="Heading 3" xfId="79"/>
    <cellStyle name="Heading 4" xfId="80"/>
    <cellStyle name="Hyperlink" xfId="81"/>
    <cellStyle name="Followed Hyperlink" xfId="82"/>
    <cellStyle name="Incorrecto" xfId="83"/>
    <cellStyle name="Input" xfId="84"/>
    <cellStyle name="Linked Cell" xfId="85"/>
    <cellStyle name="Comma" xfId="86"/>
    <cellStyle name="Comma [0]" xfId="87"/>
    <cellStyle name="Currency" xfId="88"/>
    <cellStyle name="Currency [0]" xfId="89"/>
    <cellStyle name="Neutral" xfId="90"/>
    <cellStyle name="Normal 2" xfId="91"/>
    <cellStyle name="Normal_2009_ITTF_JC_VEN_Teams" xfId="92"/>
    <cellStyle name="Normal_LCA0809" xfId="93"/>
    <cellStyle name="Notas" xfId="94"/>
    <cellStyle name="Note" xfId="95"/>
    <cellStyle name="Output" xfId="96"/>
    <cellStyle name="Percent" xfId="97"/>
    <cellStyle name="Salida" xfId="98"/>
    <cellStyle name="Texto de advertencia" xfId="99"/>
    <cellStyle name="Texto explicativo" xfId="100"/>
    <cellStyle name="Title" xfId="101"/>
    <cellStyle name="Título" xfId="102"/>
    <cellStyle name="Título 2" xfId="103"/>
    <cellStyle name="Título 3" xfId="104"/>
    <cellStyle name="Total" xfId="105"/>
    <cellStyle name="Warning Text" xfId="106"/>
    <cellStyle name="一般_forms_in_excel" xfId="107"/>
    <cellStyle name="千分位[0]_forms_in_excel" xfId="108"/>
    <cellStyle name="千分位_forms_in_excel" xfId="109"/>
    <cellStyle name="貨幣 [0]_forms_in_excel" xfId="110"/>
    <cellStyle name="貨幣_forms_in_excel" xfId="111"/>
    <cellStyle name="超連結_19980719_aksel" xfId="112"/>
  </cellStyles>
  <dxfs count="3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EK65"/>
  <sheetViews>
    <sheetView showGridLines="0" showRowColHeaders="0" tabSelected="1" showOutlineSymbols="0" zoomScalePageLayoutView="0" workbookViewId="0" topLeftCell="A1">
      <selection activeCell="AF8" sqref="AF8:AG8"/>
    </sheetView>
  </sheetViews>
  <sheetFormatPr defaultColWidth="2.7109375" defaultRowHeight="18" customHeight="1" outlineLevelRow="1" outlineLevelCol="6"/>
  <cols>
    <col min="1" max="1" width="3.28125" style="2" customWidth="1" outlineLevel="1"/>
    <col min="2" max="43" width="3.140625" style="2" customWidth="1" outlineLevel="1"/>
    <col min="44" max="46" width="1.57421875" style="2" customWidth="1" outlineLevel="1"/>
    <col min="47" max="47" width="4.28125" style="2" customWidth="1" outlineLevel="1"/>
    <col min="48" max="62" width="4.28125" style="2" hidden="1" customWidth="1" outlineLevel="2"/>
    <col min="63" max="63" width="4.28125" style="2" hidden="1" customWidth="1" outlineLevel="2" collapsed="1"/>
    <col min="64" max="64" width="6.7109375" style="2" hidden="1" customWidth="1" outlineLevel="1"/>
    <col min="65" max="67" width="4.28125" style="2" hidden="1" customWidth="1" outlineLevel="1"/>
    <col min="68" max="69" width="4.28125" style="11" hidden="1" customWidth="1" outlineLevel="1"/>
    <col min="70" max="77" width="4.28125" style="2" hidden="1" customWidth="1" outlineLevel="6"/>
    <col min="78" max="90" width="4.28125" style="11" hidden="1" customWidth="1" outlineLevel="6"/>
    <col min="91" max="100" width="4.28125" style="2" hidden="1" customWidth="1" outlineLevel="6"/>
    <col min="101" max="101" width="4.28125" style="11" hidden="1" customWidth="1" outlineLevel="1" collapsed="1"/>
    <col min="102" max="105" width="4.28125" style="2" hidden="1" customWidth="1" outlineLevel="1"/>
    <col min="106" max="107" width="4.28125" style="11" hidden="1" customWidth="1" outlineLevel="1"/>
    <col min="108" max="120" width="4.28125" style="2" hidden="1" customWidth="1"/>
    <col min="121" max="121" width="5.421875" style="2" hidden="1" customWidth="1"/>
    <col min="122" max="122" width="7.57421875" style="2" hidden="1" customWidth="1"/>
    <col min="123" max="123" width="4.57421875" style="2" hidden="1" customWidth="1"/>
    <col min="124" max="127" width="4.57421875" style="2" customWidth="1"/>
    <col min="128" max="128" width="6.28125" style="2" customWidth="1"/>
    <col min="129" max="129" width="7.00390625" style="2" customWidth="1"/>
    <col min="130" max="141" width="4.57421875" style="2" customWidth="1"/>
    <col min="142" max="16384" width="2.7109375" style="2" customWidth="1"/>
  </cols>
  <sheetData>
    <row r="1" spans="1:118" ht="18" customHeight="1" thickBo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04"/>
      <c r="M1" s="104"/>
      <c r="N1" s="104"/>
      <c r="O1" s="103" t="e">
        <f>"C:\ACTES_TDM\"&amp;D4&amp;"-"&amp;AB1&amp;"-"&amp;AC1&amp;".pdf"</f>
        <v>#N/A</v>
      </c>
      <c r="P1" s="103" t="e">
        <f>"C:\ACTES_TDM\"&amp;D4&amp;"-"&amp;AB1&amp;"-"&amp;AC1&amp;".xls"</f>
        <v>#N/A</v>
      </c>
      <c r="Q1" s="104"/>
      <c r="R1" s="104"/>
      <c r="S1" s="100"/>
      <c r="T1" s="100"/>
      <c r="U1" s="100"/>
      <c r="V1" s="100"/>
      <c r="W1" s="100"/>
      <c r="X1" s="100"/>
      <c r="Y1" s="100"/>
      <c r="Z1" s="100"/>
      <c r="AA1" s="100"/>
      <c r="AB1" s="102" t="e">
        <f>ALINEABLES!D5</f>
        <v>#N/A</v>
      </c>
      <c r="AC1" s="102" t="e">
        <f>ALINEABLES!K5</f>
        <v>#N/A</v>
      </c>
      <c r="AD1" s="100"/>
      <c r="AE1" s="100"/>
      <c r="AF1" s="100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BK1" s="18"/>
      <c r="BL1" s="50" t="s">
        <v>41</v>
      </c>
      <c r="BM1" s="16"/>
      <c r="BN1" s="16"/>
      <c r="BO1" s="16"/>
      <c r="BP1" s="22"/>
      <c r="BQ1" s="22"/>
      <c r="BR1" s="16"/>
      <c r="BS1" s="16"/>
      <c r="BT1" s="16"/>
      <c r="BU1" s="16"/>
      <c r="BV1" s="16"/>
      <c r="BW1" s="16"/>
      <c r="BX1" s="16"/>
      <c r="BY1" s="16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22"/>
      <c r="CX1" s="50"/>
      <c r="CY1" s="16"/>
      <c r="CZ1" s="16"/>
      <c r="DA1" s="16"/>
      <c r="DB1" s="22"/>
      <c r="DC1" s="22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</row>
    <row r="2" spans="1:125" ht="18" customHeight="1">
      <c r="A2" s="16"/>
      <c r="B2" s="115" t="s">
        <v>366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0"/>
      <c r="AR2" s="110"/>
      <c r="AS2" s="110"/>
      <c r="AT2" s="111" t="s">
        <v>588</v>
      </c>
      <c r="AU2" s="16"/>
      <c r="BK2" s="57"/>
      <c r="BL2" s="79">
        <f>_xlfn.IFERROR(E9*1,"")</f>
      </c>
      <c r="BM2" s="80">
        <f>E10</f>
      </c>
      <c r="BN2" s="80">
        <f>_xlfn.IFERROR(VLOOKUP(BM2,CLUBS,2,0),"")</f>
      </c>
      <c r="BO2" s="81" t="s">
        <v>32</v>
      </c>
      <c r="BP2" s="81" t="s">
        <v>0</v>
      </c>
      <c r="BQ2" s="82" t="s">
        <v>57</v>
      </c>
      <c r="BR2" s="59"/>
      <c r="BS2" s="59"/>
      <c r="BT2" s="59"/>
      <c r="BU2" s="59"/>
      <c r="BV2" s="59"/>
      <c r="BW2" s="59"/>
      <c r="BX2" s="59"/>
      <c r="BY2" s="59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60"/>
      <c r="CX2" s="79">
        <f>S9</f>
      </c>
      <c r="CY2" s="80">
        <f>S10</f>
      </c>
      <c r="CZ2" s="80">
        <f>_xlfn.IFERROR(VLOOKUP(CY2,CLUBS,2,0),"")</f>
      </c>
      <c r="DA2" s="81" t="s">
        <v>32</v>
      </c>
      <c r="DB2" s="81" t="s">
        <v>0</v>
      </c>
      <c r="DC2" s="82" t="s">
        <v>57</v>
      </c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U2" s="97" t="s">
        <v>304</v>
      </c>
    </row>
    <row r="3" spans="1:125" ht="18" customHeight="1">
      <c r="A3" s="16"/>
      <c r="AS3" s="119"/>
      <c r="AU3" s="28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58">
        <f>_xlfn.IFERROR(MATCH(BL2*1,#REF!,0),"")</f>
      </c>
      <c r="BL3" s="83">
        <f>_xlfn.IFERROR(IF(BN3&lt;&gt;$BN$2,"",INDEX(#REF!,BK3,7)),"")</f>
      </c>
      <c r="BM3" s="77">
        <f>_xlfn.IFERROR(IF(BN3&lt;&gt;$BN$2,"",INDEX(#REF!,BK3,5)),"")</f>
      </c>
      <c r="BN3" s="77">
        <f>_xlfn.IFERROR(IF(INDEX(#REF!,BK3,8)&lt;&gt;$BN$2,"",INDEX(#REF!,BK3,8)),"")</f>
      </c>
      <c r="BO3" s="78">
        <f>_xlfn.IFERROR(IF(BN3&lt;&gt;$BN$2,"",INDEX(#REF!,BK3,6)),"")</f>
      </c>
      <c r="BP3" s="78">
        <f>_xlfn.IFERROR(IF(BN3&lt;&gt;$BN$2,"",INDEX(#REF!,BK3,4)),"")</f>
      </c>
      <c r="BQ3" s="84">
        <f>_xlfn.IFERROR(IF(BN3&lt;&gt;$BN$2,"",INDEX(#REF!,BK3,9)),"")</f>
      </c>
      <c r="BR3" s="16"/>
      <c r="BS3" s="16"/>
      <c r="BT3" s="16"/>
      <c r="BU3" s="16"/>
      <c r="BV3" s="16"/>
      <c r="BW3" s="16"/>
      <c r="BX3" s="16"/>
      <c r="BY3" s="16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16"/>
      <c r="CN3" s="16"/>
      <c r="CO3" s="18"/>
      <c r="CP3" s="22"/>
      <c r="CQ3" s="16"/>
      <c r="CR3" s="16"/>
      <c r="CS3" s="16"/>
      <c r="CT3" s="16"/>
      <c r="CU3" s="16"/>
      <c r="CV3" s="16"/>
      <c r="CW3" s="58">
        <f>_xlfn.IFERROR(MATCH(CX2,#REF!,0),"")</f>
      </c>
      <c r="CX3" s="83">
        <f>_xlfn.IFERROR(IF(CZ3&lt;&gt;CZ$2,"",INDEX(#REF!,$CW3,7)),"")</f>
      </c>
      <c r="CY3" s="77">
        <f>_xlfn.IFERROR(IF(CZ3&lt;&gt;CZ$2,"",INDEX(#REF!,$CW3,5)),"")</f>
      </c>
      <c r="CZ3" s="77">
        <f>_xlfn.IFERROR(IF(INDEX(#REF!,$CW3,8)&lt;&gt;CZ$2,"",INDEX(#REF!,$CW3,8)),"")</f>
      </c>
      <c r="DA3" s="78">
        <f>_xlfn.IFERROR(IF(CZ3&lt;&gt;CZ$2,"",INDEX(#REF!,$CW3,6)),"")</f>
      </c>
      <c r="DB3" s="78">
        <f>_xlfn.IFERROR(IF(CZ3&lt;&gt;CZ$2,"",INDEX(#REF!,$CW3,4)),"")</f>
      </c>
      <c r="DC3" s="89">
        <f>_xlfn.IFERROR(IF(CZ3&lt;&gt;CZ$2,"",INDEX(#REF!,$CW3,9)),"")</f>
      </c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U3" s="97" t="s">
        <v>353</v>
      </c>
    </row>
    <row r="4" spans="1:125" ht="18" customHeight="1">
      <c r="A4" s="61">
        <f>IF(S7="",0,1)</f>
        <v>0</v>
      </c>
      <c r="B4" s="160" t="s">
        <v>42</v>
      </c>
      <c r="C4" s="160"/>
      <c r="D4" s="255"/>
      <c r="E4" s="255"/>
      <c r="F4" s="255"/>
      <c r="G4" s="255"/>
      <c r="H4" s="160" t="s">
        <v>401</v>
      </c>
      <c r="I4" s="160"/>
      <c r="J4" s="161">
        <f>_xlfn.IFERROR(VLOOKUP(D4,ACTES5,8,0),"")</f>
      </c>
      <c r="K4" s="161"/>
      <c r="L4" s="161"/>
      <c r="M4" s="161"/>
      <c r="N4" s="161"/>
      <c r="O4" s="161"/>
      <c r="P4" s="161"/>
      <c r="Q4" s="161"/>
      <c r="R4" s="161"/>
      <c r="S4" s="160" t="s">
        <v>400</v>
      </c>
      <c r="T4" s="160"/>
      <c r="U4" s="158">
        <f>_xlfn.IFERROR(VLOOKUP(D4,ACTES5,9,0),"")</f>
      </c>
      <c r="V4" s="159"/>
      <c r="W4" s="238" t="s">
        <v>2</v>
      </c>
      <c r="X4" s="239"/>
      <c r="Y4" s="231">
        <f>_xlfn.IFERROR(VLOOKUP(D4,ACTES5,2,0),"")</f>
      </c>
      <c r="Z4" s="231"/>
      <c r="AA4" s="231"/>
      <c r="AB4" s="232"/>
      <c r="AC4" s="230" t="s">
        <v>4</v>
      </c>
      <c r="AD4" s="160"/>
      <c r="AE4" s="160"/>
      <c r="AF4" s="233">
        <f>IF(AF8&lt;&gt;"",AF8,_xlfn.IFERROR(VLOOKUP(D4,ACTES5,4,0),""))</f>
      </c>
      <c r="AG4" s="233"/>
      <c r="AH4" s="51">
        <f>IF(AF8&lt;&gt;"",AH8,_xlfn.IFERROR(VLOOKUP(D4,ACTES5,5,0),""))</f>
      </c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120"/>
      <c r="AU4" s="28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58">
        <f>_xlfn.IFERROR(BK3+1,"")</f>
      </c>
      <c r="BL4" s="83">
        <f>_xlfn.IFERROR(IF(BN4&lt;&gt;$BN$2,"",INDEX(#REF!,BK4,7)),"")</f>
      </c>
      <c r="BM4" s="77">
        <f>_xlfn.IFERROR(IF(BN4&lt;&gt;$BN$2,"",INDEX(#REF!,BK4,5)),"")</f>
      </c>
      <c r="BN4" s="77">
        <f>_xlfn.IFERROR(IF(INDEX(#REF!,BK4,8)&lt;&gt;$BN$2,"",INDEX(#REF!,BK4,8)),"")</f>
      </c>
      <c r="BO4" s="78">
        <f>_xlfn.IFERROR(IF(BN4&lt;&gt;$BN$2,"",INDEX(#REF!,BK4,6)),"")</f>
      </c>
      <c r="BP4" s="78">
        <f>_xlfn.IFERROR(IF(BN4&lt;&gt;$BN$2,"",INDEX(#REF!,BK4,4)),"")</f>
      </c>
      <c r="BQ4" s="84">
        <f>_xlfn.IFERROR(IF(BN4&lt;&gt;$BN$2,"",INDEX(#REF!,BK4,9)),"")</f>
      </c>
      <c r="BR4" s="16"/>
      <c r="BS4" s="16"/>
      <c r="BT4" s="16"/>
      <c r="BU4" s="16"/>
      <c r="BV4" s="16"/>
      <c r="BW4" s="16"/>
      <c r="BX4" s="16"/>
      <c r="BY4" s="16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16"/>
      <c r="CN4" s="16"/>
      <c r="CO4" s="18"/>
      <c r="CP4" s="22"/>
      <c r="CQ4" s="16"/>
      <c r="CR4" s="16"/>
      <c r="CS4" s="16"/>
      <c r="CT4" s="16"/>
      <c r="CU4" s="16"/>
      <c r="CV4" s="16"/>
      <c r="CW4" s="58">
        <f>_xlfn.IFERROR(CW3+1,"")</f>
      </c>
      <c r="CX4" s="83">
        <f>_xlfn.IFERROR(IF(CZ4&lt;&gt;CZ$2,"",INDEX(#REF!,$CW4,7)),"")</f>
      </c>
      <c r="CY4" s="77">
        <f>_xlfn.IFERROR(IF(CZ4&lt;&gt;CZ$2,"",INDEX(#REF!,$CW4,5)),"")</f>
      </c>
      <c r="CZ4" s="77">
        <f>_xlfn.IFERROR(IF(INDEX(#REF!,$CW4,8)&lt;&gt;CZ$2,"",INDEX(#REF!,$CW4,8)),"")</f>
      </c>
      <c r="DA4" s="78">
        <f>_xlfn.IFERROR(IF(CZ4&lt;&gt;CZ$2,"",INDEX(#REF!,$CW4,6)),"")</f>
      </c>
      <c r="DB4" s="78">
        <f>_xlfn.IFERROR(IF(CZ4&lt;&gt;CZ$2,"",INDEX(#REF!,$CW4,4)),"")</f>
      </c>
      <c r="DC4" s="89">
        <f>_xlfn.IFERROR(IF(CZ4&lt;&gt;CZ$2,"",INDEX(#REF!,$CW4,9)),"")</f>
      </c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U4" s="2" t="s">
        <v>354</v>
      </c>
    </row>
    <row r="5" spans="1:125" ht="18" customHeight="1">
      <c r="A5" s="61">
        <f>IF(S8="",0,1)</f>
        <v>0</v>
      </c>
      <c r="B5" s="160"/>
      <c r="C5" s="160"/>
      <c r="D5" s="255"/>
      <c r="E5" s="255"/>
      <c r="F5" s="255"/>
      <c r="G5" s="255"/>
      <c r="H5" s="160"/>
      <c r="I5" s="160"/>
      <c r="J5" s="161"/>
      <c r="K5" s="161"/>
      <c r="L5" s="161"/>
      <c r="M5" s="161"/>
      <c r="N5" s="161"/>
      <c r="O5" s="161"/>
      <c r="P5" s="161"/>
      <c r="Q5" s="161"/>
      <c r="R5" s="161"/>
      <c r="S5" s="160"/>
      <c r="T5" s="160"/>
      <c r="U5" s="158"/>
      <c r="V5" s="159"/>
      <c r="W5" s="241" t="s">
        <v>219</v>
      </c>
      <c r="X5" s="242"/>
      <c r="Y5" s="236">
        <f>_xlfn.IFERROR(VLOOKUP(D4,ACTES5,3,0),"")</f>
      </c>
      <c r="Z5" s="236"/>
      <c r="AA5" s="236"/>
      <c r="AB5" s="237"/>
      <c r="AC5" s="230" t="s">
        <v>5</v>
      </c>
      <c r="AD5" s="160"/>
      <c r="AE5" s="160"/>
      <c r="AF5" s="233">
        <f>IF(AF9&lt;&gt;"",AF9,_xlfn.IFERROR(VLOOKUP(D4,ACTES5,6,0),""))</f>
      </c>
      <c r="AG5" s="233"/>
      <c r="AH5" s="51">
        <f>IF(AF9&lt;&gt;"",AH9,_xlfn.IFERROR(VLOOKUP(D4,ACTES5,7,0),""))</f>
      </c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121"/>
      <c r="AU5" s="28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58">
        <f aca="true" t="shared" si="0" ref="BK5:BK63">_xlfn.IFERROR(BK4+1,"")</f>
      </c>
      <c r="BL5" s="83">
        <f>_xlfn.IFERROR(IF(BN5&lt;&gt;$BN$2,"",INDEX(#REF!,BK5,7)),"")</f>
      </c>
      <c r="BM5" s="77">
        <f>_xlfn.IFERROR(IF(BN5&lt;&gt;$BN$2,"",INDEX(#REF!,BK5,5)),"")</f>
      </c>
      <c r="BN5" s="77">
        <f>_xlfn.IFERROR(IF(INDEX(#REF!,BK5,8)&lt;&gt;$BN$2,"",INDEX(#REF!,BK5,8)),"")</f>
      </c>
      <c r="BO5" s="78">
        <f>_xlfn.IFERROR(IF(BN5&lt;&gt;$BN$2,"",INDEX(#REF!,BK5,6)),"")</f>
      </c>
      <c r="BP5" s="78">
        <f>_xlfn.IFERROR(IF(BN5&lt;&gt;$BN$2,"",INDEX(#REF!,BK5,4)),"")</f>
      </c>
      <c r="BQ5" s="84">
        <f>_xlfn.IFERROR(IF(BN5&lt;&gt;$BN$2,"",INDEX(#REF!,BK5,9)),"")</f>
      </c>
      <c r="BR5" s="16"/>
      <c r="BS5" s="16"/>
      <c r="BT5" s="16"/>
      <c r="BU5" s="16"/>
      <c r="BV5" s="16"/>
      <c r="BW5" s="16"/>
      <c r="BX5" s="16"/>
      <c r="BY5" s="16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16"/>
      <c r="CN5" s="16"/>
      <c r="CO5" s="16"/>
      <c r="CP5" s="16"/>
      <c r="CQ5" s="18"/>
      <c r="CR5" s="16"/>
      <c r="CS5" s="16"/>
      <c r="CT5" s="16"/>
      <c r="CU5" s="16"/>
      <c r="CV5" s="16"/>
      <c r="CW5" s="58">
        <f aca="true" t="shared" si="1" ref="CW5:CW63">_xlfn.IFERROR(CW4+1,"")</f>
      </c>
      <c r="CX5" s="83">
        <f>_xlfn.IFERROR(IF(CZ5&lt;&gt;CZ$2,"",INDEX(#REF!,$CW5,7)),"")</f>
      </c>
      <c r="CY5" s="77">
        <f>_xlfn.IFERROR(IF(CZ5&lt;&gt;CZ$2,"",INDEX(#REF!,$CW5,5)),"")</f>
      </c>
      <c r="CZ5" s="77">
        <f>_xlfn.IFERROR(IF(INDEX(#REF!,$CW5,8)&lt;&gt;CZ$2,"",INDEX(#REF!,$CW5,8)),"")</f>
      </c>
      <c r="DA5" s="78">
        <f>_xlfn.IFERROR(IF(CZ5&lt;&gt;CZ$2,"",INDEX(#REF!,$CW5,6)),"")</f>
      </c>
      <c r="DB5" s="78">
        <f>_xlfn.IFERROR(IF(CZ5&lt;&gt;CZ$2,"",INDEX(#REF!,$CW5,4)),"")</f>
      </c>
      <c r="DC5" s="89">
        <f>_xlfn.IFERROR(IF(CZ5&lt;&gt;CZ$2,"",INDEX(#REF!,$CW5,9)),"")</f>
      </c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U5" s="97" t="s">
        <v>356</v>
      </c>
    </row>
    <row r="6" spans="1:125" ht="18" customHeight="1" thickBot="1">
      <c r="A6" s="61" t="str">
        <f>A4&amp;A5</f>
        <v>00</v>
      </c>
      <c r="B6" s="20"/>
      <c r="I6" s="2">
        <f>IF(ISERROR(D4),"E","")</f>
      </c>
      <c r="AU6" s="28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58">
        <f t="shared" si="0"/>
      </c>
      <c r="BL6" s="83">
        <f>_xlfn.IFERROR(IF(BN6&lt;&gt;$BN$2,"",INDEX(#REF!,BK6,7)),"")</f>
      </c>
      <c r="BM6" s="77">
        <f>_xlfn.IFERROR(IF(BN6&lt;&gt;$BN$2,"",INDEX(#REF!,BK6,5)),"")</f>
      </c>
      <c r="BN6" s="77">
        <f>_xlfn.IFERROR(IF(INDEX(#REF!,BK6,8)&lt;&gt;$BN$2,"",INDEX(#REF!,BK6,8)),"")</f>
      </c>
      <c r="BO6" s="78">
        <f>_xlfn.IFERROR(IF(BN6&lt;&gt;$BN$2,"",INDEX(#REF!,BK6,6)),"")</f>
      </c>
      <c r="BP6" s="78">
        <f>_xlfn.IFERROR(IF(BN6&lt;&gt;$BN$2,"",INDEX(#REF!,BK6,4)),"")</f>
      </c>
      <c r="BQ6" s="84">
        <f>_xlfn.IFERROR(IF(BN6&lt;&gt;$BN$2,"",INDEX(#REF!,BK6,9)),"")</f>
      </c>
      <c r="BR6" s="16"/>
      <c r="BS6" s="16"/>
      <c r="BT6" s="16"/>
      <c r="BU6" s="16"/>
      <c r="BV6" s="16"/>
      <c r="BW6" s="16"/>
      <c r="BX6" s="16"/>
      <c r="BY6" s="16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58">
        <f t="shared" si="1"/>
      </c>
      <c r="CX6" s="83">
        <f>_xlfn.IFERROR(IF(CZ6&lt;&gt;CZ$2,"",INDEX(#REF!,$CW6,7)),"")</f>
      </c>
      <c r="CY6" s="77">
        <f>_xlfn.IFERROR(IF(CZ6&lt;&gt;CZ$2,"",INDEX(#REF!,$CW6,5)),"")</f>
      </c>
      <c r="CZ6" s="77">
        <f>_xlfn.IFERROR(IF(INDEX(#REF!,$CW6,8)&lt;&gt;CZ$2,"",INDEX(#REF!,$CW6,8)),"")</f>
      </c>
      <c r="DA6" s="78">
        <f>_xlfn.IFERROR(IF(CZ6&lt;&gt;CZ$2,"",INDEX(#REF!,$CW6,6)),"")</f>
      </c>
      <c r="DB6" s="78">
        <f>_xlfn.IFERROR(IF(CZ6&lt;&gt;CZ$2,"",INDEX(#REF!,$CW6,4)),"")</f>
      </c>
      <c r="DC6" s="89">
        <f>_xlfn.IFERROR(IF(CZ6&lt;&gt;CZ$2,"",INDEX(#REF!,$CW6,9)),"")</f>
      </c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U6" s="97" t="s">
        <v>357</v>
      </c>
    </row>
    <row r="7" spans="1:125" ht="18" customHeight="1" thickBot="1">
      <c r="A7" s="16"/>
      <c r="B7" s="243" t="s">
        <v>3</v>
      </c>
      <c r="C7" s="243"/>
      <c r="D7" s="243"/>
      <c r="E7" s="243"/>
      <c r="F7" s="243"/>
      <c r="G7" s="243"/>
      <c r="H7" s="243"/>
      <c r="I7" s="243"/>
      <c r="J7" s="243"/>
      <c r="K7" s="243"/>
      <c r="L7" s="107" t="s">
        <v>7</v>
      </c>
      <c r="M7" s="107"/>
      <c r="N7" s="107"/>
      <c r="O7" s="107"/>
      <c r="P7" s="107"/>
      <c r="Q7" s="107"/>
      <c r="R7" s="107"/>
      <c r="S7" s="95"/>
      <c r="T7" s="96" t="s">
        <v>205</v>
      </c>
      <c r="AF7" s="97" t="s">
        <v>587</v>
      </c>
      <c r="AU7" s="28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58">
        <f t="shared" si="0"/>
      </c>
      <c r="BL7" s="83">
        <f>_xlfn.IFERROR(IF(BN7&lt;&gt;$BN$2,"",INDEX(#REF!,BK7,7)),"")</f>
      </c>
      <c r="BM7" s="77">
        <f>_xlfn.IFERROR(IF(BN7&lt;&gt;$BN$2,"",INDEX(#REF!,BK7,5)),"")</f>
      </c>
      <c r="BN7" s="77">
        <f>_xlfn.IFERROR(IF(INDEX(#REF!,BK7,8)&lt;&gt;$BN$2,"",INDEX(#REF!,BK7,8)),"")</f>
      </c>
      <c r="BO7" s="78">
        <f>_xlfn.IFERROR(IF(BN7&lt;&gt;$BN$2,"",INDEX(#REF!,BK7,6)),"")</f>
      </c>
      <c r="BP7" s="78">
        <f>_xlfn.IFERROR(IF(BN7&lt;&gt;$BN$2,"",INDEX(#REF!,BK7,4)),"")</f>
      </c>
      <c r="BQ7" s="84">
        <f>_xlfn.IFERROR(IF(BN7&lt;&gt;$BN$2,"",INDEX(#REF!,BK7,9)),"")</f>
      </c>
      <c r="BR7" s="16"/>
      <c r="BS7" s="16"/>
      <c r="BT7" s="16"/>
      <c r="BU7" s="16"/>
      <c r="BV7" s="16"/>
      <c r="BW7" s="16"/>
      <c r="BX7" s="16"/>
      <c r="BY7" s="16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58">
        <f t="shared" si="1"/>
      </c>
      <c r="CX7" s="83">
        <f>_xlfn.IFERROR(IF(CZ7&lt;&gt;CZ$2,"",INDEX(#REF!,$CW7,7)),"")</f>
      </c>
      <c r="CY7" s="77">
        <f>_xlfn.IFERROR(IF(CZ7&lt;&gt;CZ$2,"",INDEX(#REF!,$CW7,5)),"")</f>
      </c>
      <c r="CZ7" s="77">
        <f>_xlfn.IFERROR(IF(INDEX(#REF!,$CW7,8)&lt;&gt;CZ$2,"",INDEX(#REF!,$CW7,8)),"")</f>
      </c>
      <c r="DA7" s="78">
        <f>_xlfn.IFERROR(IF(CZ7&lt;&gt;CZ$2,"",INDEX(#REF!,$CW7,6)),"")</f>
      </c>
      <c r="DB7" s="78">
        <f>_xlfn.IFERROR(IF(CZ7&lt;&gt;CZ$2,"",INDEX(#REF!,$CW7,4)),"")</f>
      </c>
      <c r="DC7" s="89">
        <f>_xlfn.IFERROR(IF(CZ7&lt;&gt;CZ$2,"",INDEX(#REF!,$CW7,9)),"")</f>
      </c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U7" s="97" t="s">
        <v>364</v>
      </c>
    </row>
    <row r="8" spans="1:125" ht="18" customHeight="1" thickBot="1" thickTop="1">
      <c r="A8" s="16"/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107" t="s">
        <v>6</v>
      </c>
      <c r="M8" s="107"/>
      <c r="N8" s="107"/>
      <c r="O8" s="107"/>
      <c r="P8" s="107"/>
      <c r="Q8" s="107"/>
      <c r="R8" s="107"/>
      <c r="S8" s="122"/>
      <c r="T8" s="96" t="s">
        <v>205</v>
      </c>
      <c r="AF8" s="258"/>
      <c r="AG8" s="259"/>
      <c r="AH8" s="52">
        <f>IF(AF8&lt;&gt;"",VLOOKUP(AF8,equips,2,0),"")</f>
      </c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120"/>
      <c r="AU8" s="28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58">
        <f t="shared" si="0"/>
      </c>
      <c r="BL8" s="83">
        <f>_xlfn.IFERROR(IF(BN8&lt;&gt;$BN$2,"",INDEX(#REF!,BK8,7)),"")</f>
      </c>
      <c r="BM8" s="77">
        <f>_xlfn.IFERROR(IF(BN8&lt;&gt;$BN$2,"",INDEX(#REF!,BK8,5)),"")</f>
      </c>
      <c r="BN8" s="77">
        <f>_xlfn.IFERROR(IF(INDEX(#REF!,BK8,8)&lt;&gt;$BN$2,"",INDEX(#REF!,BK8,8)),"")</f>
      </c>
      <c r="BO8" s="78">
        <f>_xlfn.IFERROR(IF(BN8&lt;&gt;$BN$2,"",INDEX(#REF!,BK8,6)),"")</f>
      </c>
      <c r="BP8" s="78">
        <f>_xlfn.IFERROR(IF(BN8&lt;&gt;$BN$2,"",INDEX(#REF!,BK8,4)),"")</f>
      </c>
      <c r="BQ8" s="84">
        <f>_xlfn.IFERROR(IF(BN8&lt;&gt;$BN$2,"",INDEX(#REF!,BK8,9)),"")</f>
      </c>
      <c r="BR8" s="16"/>
      <c r="BS8" s="16"/>
      <c r="BT8" s="16"/>
      <c r="BU8" s="16"/>
      <c r="BV8" s="16"/>
      <c r="BW8" s="16"/>
      <c r="BX8" s="16"/>
      <c r="BY8" s="16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58">
        <f t="shared" si="1"/>
      </c>
      <c r="CX8" s="83">
        <f>_xlfn.IFERROR(IF(CZ8&lt;&gt;CZ$2,"",INDEX(#REF!,$CW8,7)),"")</f>
      </c>
      <c r="CY8" s="77">
        <f>_xlfn.IFERROR(IF(CZ8&lt;&gt;CZ$2,"",INDEX(#REF!,$CW8,5)),"")</f>
      </c>
      <c r="CZ8" s="77">
        <f>_xlfn.IFERROR(IF(INDEX(#REF!,$CW8,8)&lt;&gt;CZ$2,"",INDEX(#REF!,$CW8,8)),"")</f>
      </c>
      <c r="DA8" s="78">
        <f>_xlfn.IFERROR(IF(CZ8&lt;&gt;CZ$2,"",INDEX(#REF!,$CW8,6)),"")</f>
      </c>
      <c r="DB8" s="78">
        <f>_xlfn.IFERROR(IF(CZ8&lt;&gt;CZ$2,"",INDEX(#REF!,$CW8,4)),"")</f>
      </c>
      <c r="DC8" s="89">
        <f>_xlfn.IFERROR(IF(CZ8&lt;&gt;CZ$2,"",INDEX(#REF!,$CW8,9)),"")</f>
      </c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U8" s="97" t="s">
        <v>365</v>
      </c>
    </row>
    <row r="9" spans="1:125" ht="18" customHeight="1" thickBot="1" thickTop="1">
      <c r="A9" s="16"/>
      <c r="B9" s="162" t="s">
        <v>11</v>
      </c>
      <c r="C9" s="163"/>
      <c r="D9" s="163"/>
      <c r="E9" s="153">
        <f>_xlfn.IFERROR(IF(A6="11","ERROR",IF(A6="00","",IF(A4=1,AF4*1,AF5*1))),"")</f>
      </c>
      <c r="F9" s="153"/>
      <c r="G9" s="153"/>
      <c r="H9" s="42"/>
      <c r="I9" s="42"/>
      <c r="J9" s="42"/>
      <c r="K9" s="42"/>
      <c r="L9" s="42"/>
      <c r="M9" s="42"/>
      <c r="N9" s="42"/>
      <c r="O9" s="43"/>
      <c r="P9" s="162" t="s">
        <v>12</v>
      </c>
      <c r="Q9" s="163"/>
      <c r="R9" s="163"/>
      <c r="S9" s="153">
        <f>_xlfn.IFERROR(IF(A6="11","ERROR",IF(A6="00","",IF(A4=1,AF5*1,AF4*1))),"")</f>
      </c>
      <c r="T9" s="153"/>
      <c r="U9" s="153"/>
      <c r="V9" s="42"/>
      <c r="W9" s="42"/>
      <c r="X9" s="42"/>
      <c r="Y9" s="42"/>
      <c r="Z9" s="42"/>
      <c r="AA9" s="234"/>
      <c r="AB9" s="234"/>
      <c r="AC9" s="235"/>
      <c r="AF9" s="260"/>
      <c r="AG9" s="261"/>
      <c r="AH9" s="52">
        <f>IF(AF9&lt;&gt;"",VLOOKUP(AF9,equips,2,0),"")</f>
      </c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121"/>
      <c r="AU9" s="28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58">
        <f t="shared" si="0"/>
      </c>
      <c r="BL9" s="83">
        <f>_xlfn.IFERROR(IF(BN9&lt;&gt;$BN$2,"",INDEX(#REF!,BK9,7)),"")</f>
      </c>
      <c r="BM9" s="77">
        <f>_xlfn.IFERROR(IF(BN9&lt;&gt;$BN$2,"",INDEX(#REF!,BK9,5)),"")</f>
      </c>
      <c r="BN9" s="77">
        <f>_xlfn.IFERROR(IF(INDEX(#REF!,BK9,8)&lt;&gt;$BN$2,"",INDEX(#REF!,BK9,8)),"")</f>
      </c>
      <c r="BO9" s="78">
        <f>_xlfn.IFERROR(IF(BN9&lt;&gt;$BN$2,"",INDEX(#REF!,BK9,6)),"")</f>
      </c>
      <c r="BP9" s="78">
        <f>_xlfn.IFERROR(IF(BN9&lt;&gt;$BN$2,"",INDEX(#REF!,BK9,4)),"")</f>
      </c>
      <c r="BQ9" s="84">
        <f>_xlfn.IFERROR(IF(BN9&lt;&gt;$BN$2,"",INDEX(#REF!,BK9,9)),"")</f>
      </c>
      <c r="BR9" s="16"/>
      <c r="BS9" s="16"/>
      <c r="BT9" s="16"/>
      <c r="BU9" s="16"/>
      <c r="BV9" s="16"/>
      <c r="BW9" s="16"/>
      <c r="BX9" s="16"/>
      <c r="BY9" s="16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58">
        <f t="shared" si="1"/>
      </c>
      <c r="CX9" s="83">
        <f>_xlfn.IFERROR(IF(CZ9&lt;&gt;CZ$2,"",INDEX(#REF!,$CW9,7)),"")</f>
      </c>
      <c r="CY9" s="77">
        <f>_xlfn.IFERROR(IF(CZ9&lt;&gt;CZ$2,"",INDEX(#REF!,$CW9,5)),"")</f>
      </c>
      <c r="CZ9" s="77">
        <f>_xlfn.IFERROR(IF(INDEX(#REF!,$CW9,8)&lt;&gt;CZ$2,"",INDEX(#REF!,$CW9,8)),"")</f>
      </c>
      <c r="DA9" s="78">
        <f>_xlfn.IFERROR(IF(CZ9&lt;&gt;CZ$2,"",INDEX(#REF!,$CW9,6)),"")</f>
      </c>
      <c r="DB9" s="78">
        <f>_xlfn.IFERROR(IF(CZ9&lt;&gt;CZ$2,"",INDEX(#REF!,$CW9,4)),"")</f>
      </c>
      <c r="DC9" s="89">
        <f>_xlfn.IFERROR(IF(CZ9&lt;&gt;CZ$2,"",INDEX(#REF!,$CW9,9)),"")</f>
      </c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Q9" s="101"/>
      <c r="DU9" s="2" t="s">
        <v>377</v>
      </c>
    </row>
    <row r="10" spans="1:126" ht="18" customHeight="1" thickTop="1">
      <c r="A10" s="16"/>
      <c r="B10" s="164"/>
      <c r="C10" s="165"/>
      <c r="D10" s="165"/>
      <c r="E10" s="166">
        <f>IF(A6="11","ERROR",IF(A6="00","",IF(A4=1,AH4,AH5)))</f>
      </c>
      <c r="F10" s="166"/>
      <c r="G10" s="166"/>
      <c r="H10" s="166"/>
      <c r="I10" s="166"/>
      <c r="J10" s="166"/>
      <c r="K10" s="166"/>
      <c r="L10" s="166"/>
      <c r="M10" s="166"/>
      <c r="N10" s="166"/>
      <c r="O10" s="167"/>
      <c r="P10" s="164"/>
      <c r="Q10" s="165"/>
      <c r="R10" s="165"/>
      <c r="S10" s="168">
        <f>IF(A6="11","ERROR",IF(A6="00","",IF(A4=1,AH5,AH4)))</f>
      </c>
      <c r="T10" s="168"/>
      <c r="U10" s="168"/>
      <c r="V10" s="168"/>
      <c r="W10" s="168"/>
      <c r="X10" s="168"/>
      <c r="Y10" s="168"/>
      <c r="Z10" s="168"/>
      <c r="AA10" s="168"/>
      <c r="AB10" s="168"/>
      <c r="AC10" s="169"/>
      <c r="AU10" s="28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58">
        <f t="shared" si="0"/>
      </c>
      <c r="BL10" s="83">
        <f>_xlfn.IFERROR(IF(BN10&lt;&gt;$BN$2,"",INDEX(#REF!,BK10,7)),"")</f>
      </c>
      <c r="BM10" s="77">
        <f>_xlfn.IFERROR(IF(BN10&lt;&gt;$BN$2,"",INDEX(#REF!,BK10,5)),"")</f>
      </c>
      <c r="BN10" s="77">
        <f>_xlfn.IFERROR(IF(INDEX(#REF!,BK10,8)&lt;&gt;$BN$2,"",INDEX(#REF!,BK10,8)),"")</f>
      </c>
      <c r="BO10" s="78">
        <f>_xlfn.IFERROR(IF(BN10&lt;&gt;$BN$2,"",INDEX(#REF!,BK10,6)),"")</f>
      </c>
      <c r="BP10" s="78">
        <f>_xlfn.IFERROR(IF(BN10&lt;&gt;$BN$2,"",INDEX(#REF!,BK10,4)),"")</f>
      </c>
      <c r="BQ10" s="84">
        <f>_xlfn.IFERROR(IF(BN10&lt;&gt;$BN$2,"",INDEX(#REF!,BK10,9)),"")</f>
      </c>
      <c r="BR10" s="16"/>
      <c r="BS10" s="16"/>
      <c r="BT10" s="16"/>
      <c r="BU10" s="16"/>
      <c r="BV10" s="16"/>
      <c r="BW10" s="16"/>
      <c r="BX10" s="16"/>
      <c r="BY10" s="16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58">
        <f t="shared" si="1"/>
      </c>
      <c r="CX10" s="83">
        <f>_xlfn.IFERROR(IF(CZ10&lt;&gt;CZ$2,"",INDEX(#REF!,$CW10,7)),"")</f>
      </c>
      <c r="CY10" s="77">
        <f>_xlfn.IFERROR(IF(CZ10&lt;&gt;CZ$2,"",INDEX(#REF!,$CW10,5)),"")</f>
      </c>
      <c r="CZ10" s="77">
        <f>_xlfn.IFERROR(IF(INDEX(#REF!,$CW10,8)&lt;&gt;CZ$2,"",INDEX(#REF!,$CW10,8)),"")</f>
      </c>
      <c r="DA10" s="78">
        <f>_xlfn.IFERROR(IF(CZ10&lt;&gt;CZ$2,"",INDEX(#REF!,$CW10,6)),"")</f>
      </c>
      <c r="DB10" s="78">
        <f>_xlfn.IFERROR(IF(CZ10&lt;&gt;CZ$2,"",INDEX(#REF!,$CW10,4)),"")</f>
      </c>
      <c r="DC10" s="89">
        <f>_xlfn.IFERROR(IF(CZ10&lt;&gt;CZ$2,"",INDEX(#REF!,$CW10,9)),"")</f>
      </c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U10" s="97" t="s">
        <v>536</v>
      </c>
      <c r="DV10" s="2" t="s">
        <v>535</v>
      </c>
    </row>
    <row r="11" spans="1:126" ht="18" customHeight="1">
      <c r="A11" s="16"/>
      <c r="B11" s="117" t="s">
        <v>13</v>
      </c>
      <c r="C11" s="257"/>
      <c r="D11" s="257"/>
      <c r="E11" s="256" t="s">
        <v>14</v>
      </c>
      <c r="F11" s="256"/>
      <c r="G11" s="256"/>
      <c r="H11" s="256"/>
      <c r="I11" s="256"/>
      <c r="J11" s="256"/>
      <c r="K11" s="256"/>
      <c r="L11" s="256"/>
      <c r="M11" s="256" t="s">
        <v>15</v>
      </c>
      <c r="N11" s="256"/>
      <c r="O11" s="256"/>
      <c r="P11" s="108" t="s">
        <v>13</v>
      </c>
      <c r="Q11" s="240" t="s">
        <v>10</v>
      </c>
      <c r="R11" s="240"/>
      <c r="S11" s="205" t="s">
        <v>14</v>
      </c>
      <c r="T11" s="205"/>
      <c r="U11" s="205"/>
      <c r="V11" s="205"/>
      <c r="W11" s="205"/>
      <c r="X11" s="205"/>
      <c r="Y11" s="205"/>
      <c r="Z11" s="205"/>
      <c r="AA11" s="205" t="s">
        <v>15</v>
      </c>
      <c r="AB11" s="205"/>
      <c r="AC11" s="205"/>
      <c r="AD11" s="213" t="s">
        <v>16</v>
      </c>
      <c r="AE11" s="215"/>
      <c r="AF11" s="213" t="s">
        <v>17</v>
      </c>
      <c r="AG11" s="215"/>
      <c r="AH11" s="213" t="s">
        <v>18</v>
      </c>
      <c r="AI11" s="215"/>
      <c r="AJ11" s="213" t="s">
        <v>19</v>
      </c>
      <c r="AK11" s="215"/>
      <c r="AL11" s="213" t="s">
        <v>20</v>
      </c>
      <c r="AM11" s="215"/>
      <c r="AN11" s="213" t="s">
        <v>21</v>
      </c>
      <c r="AO11" s="215"/>
      <c r="AP11" s="213" t="s">
        <v>22</v>
      </c>
      <c r="AQ11" s="214"/>
      <c r="AU11" s="28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58">
        <f t="shared" si="0"/>
      </c>
      <c r="BL11" s="83">
        <f>_xlfn.IFERROR(IF(BN11&lt;&gt;$BN$2,"",INDEX(#REF!,BK11,7)),"")</f>
      </c>
      <c r="BM11" s="77">
        <f>_xlfn.IFERROR(IF(BN11&lt;&gt;$BN$2,"",INDEX(#REF!,BK11,5)),"")</f>
      </c>
      <c r="BN11" s="77">
        <f>_xlfn.IFERROR(IF(INDEX(#REF!,BK11,8)&lt;&gt;$BN$2,"",INDEX(#REF!,BK11,8)),"")</f>
      </c>
      <c r="BO11" s="78">
        <f>_xlfn.IFERROR(IF(BN11&lt;&gt;$BN$2,"",INDEX(#REF!,BK11,6)),"")</f>
      </c>
      <c r="BP11" s="78">
        <f>_xlfn.IFERROR(IF(BN11&lt;&gt;$BN$2,"",INDEX(#REF!,BK11,4)),"")</f>
      </c>
      <c r="BQ11" s="84">
        <f>_xlfn.IFERROR(IF(BN11&lt;&gt;$BN$2,"",INDEX(#REF!,BK11,9)),"")</f>
      </c>
      <c r="CL11" s="22"/>
      <c r="CM11" s="16"/>
      <c r="CN11" s="16"/>
      <c r="CO11" s="18"/>
      <c r="CP11" s="16"/>
      <c r="CQ11" s="16"/>
      <c r="CR11" s="16"/>
      <c r="CS11" s="16"/>
      <c r="CT11" s="16"/>
      <c r="CU11" s="16"/>
      <c r="CV11" s="16"/>
      <c r="CW11" s="58">
        <f t="shared" si="1"/>
      </c>
      <c r="CX11" s="83">
        <f>_xlfn.IFERROR(IF(CZ11&lt;&gt;CZ$2,"",INDEX(#REF!,$CW11,7)),"")</f>
      </c>
      <c r="CY11" s="77">
        <f>_xlfn.IFERROR(IF(CZ11&lt;&gt;CZ$2,"",INDEX(#REF!,$CW11,5)),"")</f>
      </c>
      <c r="CZ11" s="77">
        <f>_xlfn.IFERROR(IF(INDEX(#REF!,$CW11,8)&lt;&gt;CZ$2,"",INDEX(#REF!,$CW11,8)),"")</f>
      </c>
      <c r="DA11" s="78">
        <f>_xlfn.IFERROR(IF(CZ11&lt;&gt;CZ$2,"",INDEX(#REF!,$CW11,6)),"")</f>
      </c>
      <c r="DB11" s="78">
        <f>_xlfn.IFERROR(IF(CZ11&lt;&gt;CZ$2,"",INDEX(#REF!,$CW11,4)),"")</f>
      </c>
      <c r="DC11" s="89">
        <f>_xlfn.IFERROR(IF(CZ11&lt;&gt;CZ$2,"",INDEX(#REF!,$CW11,9)),"")</f>
      </c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V11" s="97" t="s">
        <v>537</v>
      </c>
    </row>
    <row r="12" spans="1:126" ht="18" customHeight="1">
      <c r="A12" s="16"/>
      <c r="B12" s="109" t="s">
        <v>23</v>
      </c>
      <c r="C12" s="170"/>
      <c r="D12" s="171"/>
      <c r="E12" s="180">
        <f>_xlfn.IFERROR(IF(D4="","",IF(A6="FALSOFALSO","Falta assignar lletres",IF(I6="E","Falta determinar encontre",IF(C12&lt;&gt;"",VLOOKUP(C12,_pers2,2,0),"")))),"")</f>
      </c>
      <c r="F12" s="181"/>
      <c r="G12" s="181"/>
      <c r="H12" s="181"/>
      <c r="I12" s="181"/>
      <c r="J12" s="181"/>
      <c r="K12" s="181"/>
      <c r="L12" s="181"/>
      <c r="M12" s="189">
        <f>_xlfn.IFERROR(IF(CM20=1,"",IF(A6="FALSOFALSO","",IF(I6="E","",IF(C12&lt;&gt;"",VLOOKUP(C12,_pers2,6,0),"")))),"")</f>
      </c>
      <c r="N12" s="189"/>
      <c r="O12" s="189"/>
      <c r="P12" s="109" t="s">
        <v>24</v>
      </c>
      <c r="Q12" s="172"/>
      <c r="R12" s="174"/>
      <c r="S12" s="177">
        <f>_xlfn.IFERROR(IF(Q12&lt;&gt;"",VLOOKUP(Q12,_pers2,2,0),""),"NO LLIC")</f>
      </c>
      <c r="T12" s="178"/>
      <c r="U12" s="178"/>
      <c r="V12" s="178"/>
      <c r="W12" s="178"/>
      <c r="X12" s="178"/>
      <c r="Y12" s="178"/>
      <c r="Z12" s="179"/>
      <c r="AA12" s="184">
        <f>_xlfn.IFERROR(IF(CM20=1,"",IF(A6="FALSOFALSO","",IF(I6="E","",IF(Q12&lt;&gt;"",VLOOKUP(Q12,_pers2,6,0),"")))),"")</f>
      </c>
      <c r="AB12" s="185"/>
      <c r="AC12" s="186"/>
      <c r="AD12" s="106"/>
      <c r="AE12" s="54"/>
      <c r="AF12" s="55"/>
      <c r="AG12" s="54"/>
      <c r="AH12" s="55"/>
      <c r="AI12" s="54"/>
      <c r="AJ12" s="56"/>
      <c r="AK12" s="54"/>
      <c r="AL12" s="55"/>
      <c r="AM12" s="54"/>
      <c r="AN12" s="4">
        <f aca="true" t="shared" si="2" ref="AN12:AN18">IF(BA12+BG12&gt;2,BA12,"")</f>
      </c>
      <c r="AO12" s="5">
        <f aca="true" t="shared" si="3" ref="AO12:AO18">IF(BA12+BG12&gt;2,BG12,"")</f>
      </c>
      <c r="AP12" s="6">
        <f>IF(BI12+BJ12&lt;&gt;0,BI12,"")</f>
      </c>
      <c r="AQ12" s="7">
        <f>IF(BI12+BJ12&lt;&gt;0,BJ12,"")</f>
      </c>
      <c r="AR12"/>
      <c r="AU12" s="28"/>
      <c r="AV12" s="30">
        <f aca="true" t="shared" si="4" ref="AV12:AV18">IF(AD12&gt;AE12,1,0)</f>
        <v>0</v>
      </c>
      <c r="AW12" s="30">
        <f aca="true" t="shared" si="5" ref="AW12:AW18">IF(AF12&gt;AG12,1,0)</f>
        <v>0</v>
      </c>
      <c r="AX12" s="30">
        <f aca="true" t="shared" si="6" ref="AX12:AX18">IF(AH12&gt;AI12,1,0)</f>
        <v>0</v>
      </c>
      <c r="AY12" s="30">
        <f aca="true" t="shared" si="7" ref="AY12:AY18">IF(AJ12&gt;AK12,1,0)</f>
        <v>0</v>
      </c>
      <c r="AZ12" s="30">
        <f aca="true" t="shared" si="8" ref="AZ12:AZ18">IF(AL12&gt;AM12,1,0)</f>
        <v>0</v>
      </c>
      <c r="BA12" s="31">
        <f aca="true" t="shared" si="9" ref="BA12:BA19">SUM(AV12:AZ12)</f>
        <v>0</v>
      </c>
      <c r="BB12" s="32">
        <f aca="true" t="shared" si="10" ref="BB12:BB18">IF(AE12&gt;AD12,1,0)</f>
        <v>0</v>
      </c>
      <c r="BC12" s="32">
        <f aca="true" t="shared" si="11" ref="BC12:BC18">IF(AG12&gt;AF12,1,0)</f>
        <v>0</v>
      </c>
      <c r="BD12" s="32">
        <f aca="true" t="shared" si="12" ref="BD12:BD18">IF(AI12&gt;AH12,1,0)</f>
        <v>0</v>
      </c>
      <c r="BE12" s="32">
        <f aca="true" t="shared" si="13" ref="BE12:BE18">IF(AK12&gt;AJ12,1,0)</f>
        <v>0</v>
      </c>
      <c r="BF12" s="32">
        <f aca="true" t="shared" si="14" ref="BF12:BF18">IF(AM12&gt;AL12,1,0)</f>
        <v>0</v>
      </c>
      <c r="BG12" s="31">
        <f aca="true" t="shared" si="15" ref="BG12:BG19">SUM(BB12:BF12)</f>
        <v>0</v>
      </c>
      <c r="BH12" s="33"/>
      <c r="BI12" s="31">
        <f>IF(BA12&gt;2,1,0)</f>
        <v>0</v>
      </c>
      <c r="BJ12" s="31">
        <f>IF(BG12&gt;2,1,0)</f>
        <v>0</v>
      </c>
      <c r="BK12" s="58">
        <f t="shared" si="0"/>
      </c>
      <c r="BL12" s="83">
        <f>_xlfn.IFERROR(IF(BN12&lt;&gt;$BN$2,"",INDEX(#REF!,BK12,7)),"")</f>
      </c>
      <c r="BM12" s="77">
        <f>_xlfn.IFERROR(IF(BN12&lt;&gt;$BN$2,"",INDEX(#REF!,BK12,5)),"")</f>
      </c>
      <c r="BN12" s="77">
        <f>_xlfn.IFERROR(IF(INDEX(#REF!,BK12,8)&lt;&gt;$BN$2,"",INDEX(#REF!,BK12,8)),"")</f>
      </c>
      <c r="BO12" s="78">
        <f>_xlfn.IFERROR(IF(BN12&lt;&gt;$BN$2,"",INDEX(#REF!,BK12,6)),"")</f>
      </c>
      <c r="BP12" s="78">
        <f>_xlfn.IFERROR(IF(BN12&lt;&gt;$BN$2,"",INDEX(#REF!,BK12,4)),"")</f>
      </c>
      <c r="BQ12" s="84">
        <f>_xlfn.IFERROR(IF(BN12&lt;&gt;$BN$2,"",INDEX(#REF!,BK12,9)),"")</f>
      </c>
      <c r="CL12" s="22"/>
      <c r="CM12" s="16"/>
      <c r="CN12" s="16"/>
      <c r="CO12" s="18"/>
      <c r="CP12" s="16"/>
      <c r="CQ12" s="16"/>
      <c r="CR12" s="16"/>
      <c r="CS12" s="16"/>
      <c r="CT12" s="16"/>
      <c r="CU12" s="16"/>
      <c r="CV12" s="16"/>
      <c r="CW12" s="58">
        <f t="shared" si="1"/>
      </c>
      <c r="CX12" s="83">
        <f>_xlfn.IFERROR(IF(CZ12&lt;&gt;CZ$2,"",INDEX(#REF!,$CW12,7)),"")</f>
      </c>
      <c r="CY12" s="77">
        <f>_xlfn.IFERROR(IF(CZ12&lt;&gt;CZ$2,"",INDEX(#REF!,$CW12,5)),"")</f>
      </c>
      <c r="CZ12" s="77">
        <f>_xlfn.IFERROR(IF(INDEX(#REF!,$CW12,8)&lt;&gt;CZ$2,"",INDEX(#REF!,$CW12,8)),"")</f>
      </c>
      <c r="DA12" s="78">
        <f>_xlfn.IFERROR(IF(CZ12&lt;&gt;CZ$2,"",INDEX(#REF!,$CW12,6)),"")</f>
      </c>
      <c r="DB12" s="78">
        <f>_xlfn.IFERROR(IF(CZ12&lt;&gt;CZ$2,"",INDEX(#REF!,$CW12,4)),"")</f>
      </c>
      <c r="DC12" s="89">
        <f>_xlfn.IFERROR(IF(CZ12&lt;&gt;CZ$2,"",INDEX(#REF!,$CW12,9)),"")</f>
      </c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U12" s="97" t="s">
        <v>539</v>
      </c>
      <c r="DV12" s="97" t="s">
        <v>540</v>
      </c>
    </row>
    <row r="13" spans="1:126" ht="18" customHeight="1">
      <c r="A13" s="16"/>
      <c r="B13" s="109" t="s">
        <v>25</v>
      </c>
      <c r="C13" s="172"/>
      <c r="D13" s="173"/>
      <c r="E13" s="180">
        <f>_xlfn.IFERROR(IF(C13&lt;&gt;"",VLOOKUP(C13,_pers2,2,0),""),"NO LLIC")</f>
      </c>
      <c r="F13" s="181"/>
      <c r="G13" s="181"/>
      <c r="H13" s="181"/>
      <c r="I13" s="181"/>
      <c r="J13" s="181"/>
      <c r="K13" s="181"/>
      <c r="L13" s="181"/>
      <c r="M13" s="184">
        <f>IF(CM21=1,"",IF(A6="FALSOFALSO","",IF(I7="E","",IF(C13&lt;&gt;"",VLOOKUP(C13,_pers2,6,0),""))))</f>
      </c>
      <c r="N13" s="185"/>
      <c r="O13" s="186"/>
      <c r="P13" s="109" t="s">
        <v>26</v>
      </c>
      <c r="Q13" s="172"/>
      <c r="R13" s="174"/>
      <c r="S13" s="177">
        <f>_xlfn.IFERROR(IF(Q13&lt;&gt;"",VLOOKUP(Q13,_pers2,2,FALSE),""),"NO LLIC")</f>
      </c>
      <c r="T13" s="178"/>
      <c r="U13" s="178"/>
      <c r="V13" s="178"/>
      <c r="W13" s="178"/>
      <c r="X13" s="178"/>
      <c r="Y13" s="178"/>
      <c r="Z13" s="179"/>
      <c r="AA13" s="184">
        <f>_xlfn.IFERROR(IF(CM21=1,"",IF(A6="FALSOFALSO","",IF(6="E","",IF(Q13&lt;&gt;"",VLOOKUP(Q13,_pers2,6,0),"")))),"")</f>
      </c>
      <c r="AB13" s="185"/>
      <c r="AC13" s="186"/>
      <c r="AD13" s="55"/>
      <c r="AE13" s="54"/>
      <c r="AF13" s="55"/>
      <c r="AG13" s="54"/>
      <c r="AH13" s="55"/>
      <c r="AI13" s="54"/>
      <c r="AJ13" s="55"/>
      <c r="AK13" s="54"/>
      <c r="AL13" s="55"/>
      <c r="AM13" s="54"/>
      <c r="AN13" s="4">
        <f t="shared" si="2"/>
      </c>
      <c r="AO13" s="5">
        <f t="shared" si="3"/>
      </c>
      <c r="AP13" s="6">
        <f>IF(BI13+BJ13&lt;&gt;0,BI12+BI13,"")</f>
      </c>
      <c r="AQ13" s="7">
        <f>IF(BI13+BJ13&lt;&gt;0,BJ12+BJ13,"")</f>
      </c>
      <c r="AR13"/>
      <c r="AU13" s="28"/>
      <c r="AV13" s="30">
        <f t="shared" si="4"/>
        <v>0</v>
      </c>
      <c r="AW13" s="30">
        <f t="shared" si="5"/>
        <v>0</v>
      </c>
      <c r="AX13" s="30">
        <f t="shared" si="6"/>
        <v>0</v>
      </c>
      <c r="AY13" s="30">
        <f t="shared" si="7"/>
        <v>0</v>
      </c>
      <c r="AZ13" s="30">
        <f t="shared" si="8"/>
        <v>0</v>
      </c>
      <c r="BA13" s="31">
        <f t="shared" si="9"/>
        <v>0</v>
      </c>
      <c r="BB13" s="32">
        <f t="shared" si="10"/>
        <v>0</v>
      </c>
      <c r="BC13" s="32">
        <f t="shared" si="11"/>
        <v>0</v>
      </c>
      <c r="BD13" s="32">
        <f t="shared" si="12"/>
        <v>0</v>
      </c>
      <c r="BE13" s="32">
        <f t="shared" si="13"/>
        <v>0</v>
      </c>
      <c r="BF13" s="32">
        <f t="shared" si="14"/>
        <v>0</v>
      </c>
      <c r="BG13" s="31">
        <f t="shared" si="15"/>
        <v>0</v>
      </c>
      <c r="BH13" s="33"/>
      <c r="BI13" s="31">
        <f aca="true" t="shared" si="16" ref="BI13:BI18">IF(BA13&gt;2,1,0)</f>
        <v>0</v>
      </c>
      <c r="BJ13" s="31">
        <f aca="true" t="shared" si="17" ref="BJ13:BJ18">IF(BG13&gt;2,1,0)</f>
        <v>0</v>
      </c>
      <c r="BK13" s="58">
        <f t="shared" si="0"/>
      </c>
      <c r="BL13" s="83">
        <f>_xlfn.IFERROR(IF(BN13&lt;&gt;$BN$2,"",INDEX(#REF!,BK13,7)),"")</f>
      </c>
      <c r="BM13" s="77">
        <f>_xlfn.IFERROR(IF(BN13&lt;&gt;$BN$2,"",INDEX(#REF!,BK13,5)),"")</f>
      </c>
      <c r="BN13" s="77">
        <f>_xlfn.IFERROR(IF(INDEX(#REF!,BK13,8)&lt;&gt;$BN$2,"",INDEX(#REF!,BK13,8)),"")</f>
      </c>
      <c r="BO13" s="78">
        <f>_xlfn.IFERROR(IF(BN13&lt;&gt;$BN$2,"",INDEX(#REF!,BK13,6)),"")</f>
      </c>
      <c r="BP13" s="78">
        <f>_xlfn.IFERROR(IF(BN13&lt;&gt;$BN$2,"",INDEX(#REF!,BK13,4)),"")</f>
      </c>
      <c r="BQ13" s="84">
        <f>_xlfn.IFERROR(IF(BN13&lt;&gt;$BN$2,"",INDEX(#REF!,BK13,9)),"")</f>
      </c>
      <c r="CL13" s="22"/>
      <c r="CM13" s="23"/>
      <c r="CN13" s="16"/>
      <c r="CO13" s="18"/>
      <c r="CP13" s="24"/>
      <c r="CQ13" s="18"/>
      <c r="CR13" s="18"/>
      <c r="CS13" s="18"/>
      <c r="CT13" s="18"/>
      <c r="CU13" s="18"/>
      <c r="CV13" s="16"/>
      <c r="CW13" s="58">
        <f t="shared" si="1"/>
      </c>
      <c r="CX13" s="83">
        <f>_xlfn.IFERROR(IF(CZ13&lt;&gt;CZ$2,"",INDEX(#REF!,$CW13,7)),"")</f>
      </c>
      <c r="CY13" s="77">
        <f>_xlfn.IFERROR(IF(CZ13&lt;&gt;CZ$2,"",INDEX(#REF!,$CW13,5)),"")</f>
      </c>
      <c r="CZ13" s="77">
        <f>_xlfn.IFERROR(IF(INDEX(#REF!,$CW13,8)&lt;&gt;CZ$2,"",INDEX(#REF!,$CW13,8)),"")</f>
      </c>
      <c r="DA13" s="78">
        <f>_xlfn.IFERROR(IF(CZ13&lt;&gt;CZ$2,"",INDEX(#REF!,$CW13,6)),"")</f>
      </c>
      <c r="DB13" s="78">
        <f>_xlfn.IFERROR(IF(CZ13&lt;&gt;CZ$2,"",INDEX(#REF!,$CW13,4)),"")</f>
      </c>
      <c r="DC13" s="89">
        <f>_xlfn.IFERROR(IF(CZ13&lt;&gt;CZ$2,"",INDEX(#REF!,$CW13,9)),"")</f>
      </c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U13" s="97" t="s">
        <v>546</v>
      </c>
      <c r="DV13" s="97" t="s">
        <v>547</v>
      </c>
    </row>
    <row r="14" spans="1:126" ht="18" customHeight="1">
      <c r="A14" s="16"/>
      <c r="B14" s="109" t="s">
        <v>27</v>
      </c>
      <c r="C14" s="172"/>
      <c r="D14" s="173"/>
      <c r="E14" s="180">
        <f>_xlfn.IFERROR(IF(C14&lt;&gt;"",VLOOKUP(C14,_pers2,2,0),""),"NO LLIC")</f>
      </c>
      <c r="F14" s="181"/>
      <c r="G14" s="181"/>
      <c r="H14" s="181"/>
      <c r="I14" s="181"/>
      <c r="J14" s="181"/>
      <c r="K14" s="181"/>
      <c r="L14" s="181"/>
      <c r="M14" s="184">
        <f>_xlfn.IFERROR(IF(CM22=1,"",IF(A6="FALSOFALSO","",IF(I8="E","",IF(C14&lt;&gt;"",VLOOKUP(C14,_pers2,6,0),"")))),"")</f>
      </c>
      <c r="N14" s="185"/>
      <c r="O14" s="186"/>
      <c r="P14" s="109" t="s">
        <v>28</v>
      </c>
      <c r="Q14" s="172"/>
      <c r="R14" s="174"/>
      <c r="S14" s="177">
        <f>_xlfn.IFERROR(IF(Q14&lt;&gt;"",VLOOKUP(Q14,_pers2,2,FALSE),""),"NO LLIC")</f>
      </c>
      <c r="T14" s="178"/>
      <c r="U14" s="178"/>
      <c r="V14" s="178"/>
      <c r="W14" s="178"/>
      <c r="X14" s="178"/>
      <c r="Y14" s="178"/>
      <c r="Z14" s="179"/>
      <c r="AA14" s="184">
        <f>_xlfn.IFERROR(IF(CM22=1,"",IF(A6="FALSOFALSO","",IF(I6="E","",IF(Q14&lt;&gt;"",VLOOKUP(Q14,_pers2,6,0),"")))),"")</f>
      </c>
      <c r="AB14" s="185"/>
      <c r="AC14" s="186"/>
      <c r="AD14" s="55"/>
      <c r="AE14" s="54"/>
      <c r="AF14" s="55"/>
      <c r="AG14" s="54"/>
      <c r="AH14" s="55"/>
      <c r="AI14" s="54"/>
      <c r="AJ14" s="55"/>
      <c r="AK14" s="54"/>
      <c r="AL14" s="55"/>
      <c r="AM14" s="54"/>
      <c r="AN14" s="4">
        <f t="shared" si="2"/>
      </c>
      <c r="AO14" s="5">
        <f t="shared" si="3"/>
      </c>
      <c r="AP14" s="6">
        <f>IF(BI14+BJ14&lt;&gt;0,AP13+BI14,"")</f>
      </c>
      <c r="AQ14" s="7">
        <f>IF(BI14+BJ14&lt;&gt;0,AQ13+BJ14,"")</f>
      </c>
      <c r="AR14"/>
      <c r="AU14" s="28"/>
      <c r="AV14" s="30">
        <f t="shared" si="4"/>
        <v>0</v>
      </c>
      <c r="AW14" s="30">
        <f t="shared" si="5"/>
        <v>0</v>
      </c>
      <c r="AX14" s="30">
        <f t="shared" si="6"/>
        <v>0</v>
      </c>
      <c r="AY14" s="30">
        <f t="shared" si="7"/>
        <v>0</v>
      </c>
      <c r="AZ14" s="30">
        <f t="shared" si="8"/>
        <v>0</v>
      </c>
      <c r="BA14" s="31">
        <f t="shared" si="9"/>
        <v>0</v>
      </c>
      <c r="BB14" s="32">
        <f t="shared" si="10"/>
        <v>0</v>
      </c>
      <c r="BC14" s="32">
        <f t="shared" si="11"/>
        <v>0</v>
      </c>
      <c r="BD14" s="32">
        <f t="shared" si="12"/>
        <v>0</v>
      </c>
      <c r="BE14" s="32">
        <f t="shared" si="13"/>
        <v>0</v>
      </c>
      <c r="BF14" s="32">
        <f t="shared" si="14"/>
        <v>0</v>
      </c>
      <c r="BG14" s="31">
        <f t="shared" si="15"/>
        <v>0</v>
      </c>
      <c r="BH14" s="33"/>
      <c r="BI14" s="31">
        <f t="shared" si="16"/>
        <v>0</v>
      </c>
      <c r="BJ14" s="31">
        <f t="shared" si="17"/>
        <v>0</v>
      </c>
      <c r="BK14" s="58">
        <f t="shared" si="0"/>
      </c>
      <c r="BL14" s="83">
        <f>_xlfn.IFERROR(IF(BN14&lt;&gt;$BN$2,"",INDEX(#REF!,BK14,7)),"")</f>
      </c>
      <c r="BM14" s="77">
        <f>_xlfn.IFERROR(IF(BN14&lt;&gt;$BN$2,"",INDEX(#REF!,BK14,5)),"")</f>
      </c>
      <c r="BN14" s="77">
        <f>_xlfn.IFERROR(IF(INDEX(#REF!,BK14,8)&lt;&gt;$BN$2,"",INDEX(#REF!,BK14,8)),"")</f>
      </c>
      <c r="BO14" s="78">
        <f>_xlfn.IFERROR(IF(BN14&lt;&gt;$BN$2,"",INDEX(#REF!,BK14,6)),"")</f>
      </c>
      <c r="BP14" s="78">
        <f>_xlfn.IFERROR(IF(BN14&lt;&gt;$BN$2,"",INDEX(#REF!,BK14,4)),"")</f>
      </c>
      <c r="BQ14" s="84">
        <f>_xlfn.IFERROR(IF(BN14&lt;&gt;$BN$2,"",INDEX(#REF!,BK14,9)),"")</f>
      </c>
      <c r="CL14" s="22"/>
      <c r="CM14" s="23"/>
      <c r="CN14" s="25"/>
      <c r="CO14" s="26"/>
      <c r="CP14" s="27"/>
      <c r="CQ14" s="22"/>
      <c r="CR14" s="22"/>
      <c r="CS14" s="16"/>
      <c r="CT14" s="22"/>
      <c r="CU14" s="16"/>
      <c r="CV14" s="16"/>
      <c r="CW14" s="58">
        <f t="shared" si="1"/>
      </c>
      <c r="CX14" s="83">
        <f>_xlfn.IFERROR(IF(CZ14&lt;&gt;CZ$2,"",INDEX(#REF!,$CW14,7)),"")</f>
      </c>
      <c r="CY14" s="77">
        <f>_xlfn.IFERROR(IF(CZ14&lt;&gt;CZ$2,"",INDEX(#REF!,$CW14,5)),"")</f>
      </c>
      <c r="CZ14" s="77">
        <f>_xlfn.IFERROR(IF(INDEX(#REF!,$CW14,8)&lt;&gt;CZ$2,"",INDEX(#REF!,$CW14,8)),"")</f>
      </c>
      <c r="DA14" s="78">
        <f>_xlfn.IFERROR(IF(CZ14&lt;&gt;CZ$2,"",INDEX(#REF!,$CW14,6)),"")</f>
      </c>
      <c r="DB14" s="78">
        <f>_xlfn.IFERROR(IF(CZ14&lt;&gt;CZ$2,"",INDEX(#REF!,$CW14,4)),"")</f>
      </c>
      <c r="DC14" s="89">
        <f>_xlfn.IFERROR(IF(CZ14&lt;&gt;CZ$2,"",INDEX(#REF!,$CW14,9)),"")</f>
      </c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U14" s="97" t="s">
        <v>560</v>
      </c>
      <c r="DV14" s="97" t="s">
        <v>561</v>
      </c>
    </row>
    <row r="15" spans="1:126" ht="18" customHeight="1">
      <c r="A15" s="16"/>
      <c r="B15" s="109" t="s">
        <v>23</v>
      </c>
      <c r="C15" s="190">
        <f>IF(C12&lt;&gt;0,C12,"")</f>
      </c>
      <c r="D15" s="191"/>
      <c r="E15" s="180">
        <f>IF(C15&lt;&gt;"",VLOOKUP(C15,_pers2,2,0),"")</f>
      </c>
      <c r="F15" s="181"/>
      <c r="G15" s="181"/>
      <c r="H15" s="181"/>
      <c r="I15" s="181"/>
      <c r="J15" s="181"/>
      <c r="K15" s="181"/>
      <c r="L15" s="181"/>
      <c r="M15" s="184">
        <f>IF(M12="","",M12)</f>
      </c>
      <c r="N15" s="185"/>
      <c r="O15" s="186"/>
      <c r="P15" s="109" t="s">
        <v>26</v>
      </c>
      <c r="Q15" s="190">
        <f>IF(Q13&lt;&gt;0,Q13,"")</f>
      </c>
      <c r="R15" s="191"/>
      <c r="S15" s="180">
        <f>_xlfn.IFERROR(IF(Q15&lt;&gt;"",VLOOKUP(Q15,_pers2,2,FALSE),""),"")</f>
      </c>
      <c r="T15" s="181"/>
      <c r="U15" s="181"/>
      <c r="V15" s="181"/>
      <c r="W15" s="181"/>
      <c r="X15" s="181"/>
      <c r="Y15" s="181"/>
      <c r="Z15" s="181"/>
      <c r="AA15" s="184">
        <f>IF(AA13="","",AA13)</f>
      </c>
      <c r="AB15" s="185"/>
      <c r="AC15" s="186"/>
      <c r="AD15" s="55"/>
      <c r="AE15" s="54"/>
      <c r="AF15" s="55"/>
      <c r="AG15" s="54"/>
      <c r="AH15" s="55"/>
      <c r="AI15" s="54"/>
      <c r="AJ15" s="55"/>
      <c r="AK15" s="54"/>
      <c r="AL15" s="55"/>
      <c r="AM15" s="54"/>
      <c r="AN15" s="4">
        <f t="shared" si="2"/>
      </c>
      <c r="AO15" s="5">
        <f t="shared" si="3"/>
      </c>
      <c r="AP15" s="6">
        <f>IF(BI15+BJ15&lt;&gt;0,AP14+BI15,"")</f>
      </c>
      <c r="AQ15" s="7">
        <f>IF(BI15+BJ15&lt;&gt;0,AQ14+BJ15,"")</f>
      </c>
      <c r="AR15"/>
      <c r="AU15" s="28"/>
      <c r="AV15" s="30">
        <f t="shared" si="4"/>
        <v>0</v>
      </c>
      <c r="AW15" s="30">
        <f t="shared" si="5"/>
        <v>0</v>
      </c>
      <c r="AX15" s="30">
        <f t="shared" si="6"/>
        <v>0</v>
      </c>
      <c r="AY15" s="30">
        <f t="shared" si="7"/>
        <v>0</v>
      </c>
      <c r="AZ15" s="30">
        <f t="shared" si="8"/>
        <v>0</v>
      </c>
      <c r="BA15" s="31">
        <f t="shared" si="9"/>
        <v>0</v>
      </c>
      <c r="BB15" s="32">
        <f t="shared" si="10"/>
        <v>0</v>
      </c>
      <c r="BC15" s="32">
        <f t="shared" si="11"/>
        <v>0</v>
      </c>
      <c r="BD15" s="32">
        <f t="shared" si="12"/>
        <v>0</v>
      </c>
      <c r="BE15" s="32">
        <f t="shared" si="13"/>
        <v>0</v>
      </c>
      <c r="BF15" s="32">
        <f t="shared" si="14"/>
        <v>0</v>
      </c>
      <c r="BG15" s="31">
        <f t="shared" si="15"/>
        <v>0</v>
      </c>
      <c r="BH15" s="33"/>
      <c r="BI15" s="31">
        <f t="shared" si="16"/>
        <v>0</v>
      </c>
      <c r="BJ15" s="31">
        <f t="shared" si="17"/>
        <v>0</v>
      </c>
      <c r="BK15" s="58">
        <f t="shared" si="0"/>
      </c>
      <c r="BL15" s="83">
        <f>_xlfn.IFERROR(IF(BN15&lt;&gt;$BN$2,"",INDEX(#REF!,BK15,7)),"")</f>
      </c>
      <c r="BM15" s="77">
        <f>_xlfn.IFERROR(IF(BN15&lt;&gt;$BN$2,"",INDEX(#REF!,BK15,5)),"")</f>
      </c>
      <c r="BN15" s="77">
        <f>_xlfn.IFERROR(IF(INDEX(#REF!,BK15,8)&lt;&gt;$BN$2,"",INDEX(#REF!,BK15,8)),"")</f>
      </c>
      <c r="BO15" s="78">
        <f>_xlfn.IFERROR(IF(BN15&lt;&gt;$BN$2,"",INDEX(#REF!,BK15,6)),"")</f>
      </c>
      <c r="BP15" s="78">
        <f>_xlfn.IFERROR(IF(BN15&lt;&gt;$BN$2,"",INDEX(#REF!,BK15,4)),"")</f>
      </c>
      <c r="BQ15" s="84">
        <f>_xlfn.IFERROR(IF(BN15&lt;&gt;$BN$2,"",INDEX(#REF!,BK15,9)),"")</f>
      </c>
      <c r="CL15" s="22"/>
      <c r="CM15" s="23"/>
      <c r="CN15" s="25"/>
      <c r="CO15" s="26"/>
      <c r="CP15" s="27"/>
      <c r="CQ15" s="22"/>
      <c r="CR15" s="22"/>
      <c r="CS15" s="16"/>
      <c r="CT15" s="22"/>
      <c r="CU15" s="16"/>
      <c r="CV15" s="16"/>
      <c r="CW15" s="58">
        <f t="shared" si="1"/>
      </c>
      <c r="CX15" s="83">
        <f>_xlfn.IFERROR(IF(CZ15&lt;&gt;CZ$2,"",INDEX(#REF!,$CW15,7)),"")</f>
      </c>
      <c r="CY15" s="77">
        <f>_xlfn.IFERROR(IF(CZ15&lt;&gt;CZ$2,"",INDEX(#REF!,$CW15,5)),"")</f>
      </c>
      <c r="CZ15" s="77">
        <f>_xlfn.IFERROR(IF(INDEX(#REF!,$CW15,8)&lt;&gt;CZ$2,"",INDEX(#REF!,$CW15,8)),"")</f>
      </c>
      <c r="DA15" s="78">
        <f>_xlfn.IFERROR(IF(CZ15&lt;&gt;CZ$2,"",INDEX(#REF!,$CW15,6)),"")</f>
      </c>
      <c r="DB15" s="78">
        <f>_xlfn.IFERROR(IF(CZ15&lt;&gt;CZ$2,"",INDEX(#REF!,$CW15,4)),"")</f>
      </c>
      <c r="DC15" s="89">
        <f>_xlfn.IFERROR(IF(CZ15&lt;&gt;CZ$2,"",INDEX(#REF!,$CW15,9)),"")</f>
      </c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U15" s="97" t="s">
        <v>570</v>
      </c>
      <c r="DV15" s="97" t="s">
        <v>571</v>
      </c>
    </row>
    <row r="16" spans="1:126" ht="18" customHeight="1">
      <c r="A16" s="16"/>
      <c r="B16" s="109" t="s">
        <v>27</v>
      </c>
      <c r="C16" s="200"/>
      <c r="D16" s="201"/>
      <c r="E16" s="180">
        <f>IF(C16="",E14,VLOOKUP(C16,_pers2,2,0))</f>
      </c>
      <c r="F16" s="181"/>
      <c r="G16" s="181"/>
      <c r="H16" s="181"/>
      <c r="I16" s="181"/>
      <c r="J16" s="181"/>
      <c r="K16" s="181"/>
      <c r="L16" s="181"/>
      <c r="M16" s="184">
        <f>IF(C16="",M14,VLOOKUP(C16,_pers2,6,0))</f>
      </c>
      <c r="N16" s="185"/>
      <c r="O16" s="186"/>
      <c r="P16" s="109" t="s">
        <v>24</v>
      </c>
      <c r="Q16" s="200"/>
      <c r="R16" s="201"/>
      <c r="S16" s="180">
        <f>IF(Q16="",S12,VLOOKUP(Q16,_pers2,2,0))</f>
      </c>
      <c r="T16" s="181"/>
      <c r="U16" s="181"/>
      <c r="V16" s="181"/>
      <c r="W16" s="181"/>
      <c r="X16" s="181"/>
      <c r="Y16" s="181"/>
      <c r="Z16" s="181"/>
      <c r="AA16" s="184">
        <f>IF(Q16="",AA12,VLOOKUP(Q16,_pers2,6,0))</f>
      </c>
      <c r="AB16" s="185"/>
      <c r="AC16" s="186"/>
      <c r="AD16" s="55"/>
      <c r="AE16" s="54"/>
      <c r="AF16" s="55"/>
      <c r="AG16" s="54"/>
      <c r="AH16" s="55"/>
      <c r="AI16" s="54"/>
      <c r="AJ16" s="55"/>
      <c r="AK16" s="54"/>
      <c r="AL16" s="55"/>
      <c r="AM16" s="54"/>
      <c r="AN16" s="4">
        <f t="shared" si="2"/>
      </c>
      <c r="AO16" s="5">
        <f t="shared" si="3"/>
      </c>
      <c r="AP16" s="6">
        <f>IF(BI16+BJ16&lt;&gt;0,AP15+BI16,"")</f>
      </c>
      <c r="AQ16" s="7">
        <f>IF(BI16+BJ16&lt;&gt;0,AQ15+BJ16,"")</f>
      </c>
      <c r="AR16"/>
      <c r="AU16" s="28"/>
      <c r="AV16" s="30">
        <f t="shared" si="4"/>
        <v>0</v>
      </c>
      <c r="AW16" s="30">
        <f t="shared" si="5"/>
        <v>0</v>
      </c>
      <c r="AX16" s="30">
        <f t="shared" si="6"/>
        <v>0</v>
      </c>
      <c r="AY16" s="30">
        <f t="shared" si="7"/>
        <v>0</v>
      </c>
      <c r="AZ16" s="30">
        <f t="shared" si="8"/>
        <v>0</v>
      </c>
      <c r="BA16" s="31">
        <f t="shared" si="9"/>
        <v>0</v>
      </c>
      <c r="BB16" s="32">
        <f t="shared" si="10"/>
        <v>0</v>
      </c>
      <c r="BC16" s="32">
        <f t="shared" si="11"/>
        <v>0</v>
      </c>
      <c r="BD16" s="32">
        <f t="shared" si="12"/>
        <v>0</v>
      </c>
      <c r="BE16" s="32">
        <f t="shared" si="13"/>
        <v>0</v>
      </c>
      <c r="BF16" s="32">
        <f t="shared" si="14"/>
        <v>0</v>
      </c>
      <c r="BG16" s="31">
        <f t="shared" si="15"/>
        <v>0</v>
      </c>
      <c r="BH16" s="33"/>
      <c r="BI16" s="31">
        <f t="shared" si="16"/>
        <v>0</v>
      </c>
      <c r="BJ16" s="31">
        <f t="shared" si="17"/>
        <v>0</v>
      </c>
      <c r="BK16" s="58">
        <f t="shared" si="0"/>
      </c>
      <c r="BL16" s="83">
        <f>_xlfn.IFERROR(IF(BN16&lt;&gt;$BN$2,"",INDEX(#REF!,BK16,7)),"")</f>
      </c>
      <c r="BM16" s="77">
        <f>_xlfn.IFERROR(IF(BN16&lt;&gt;$BN$2,"",INDEX(#REF!,BK16,5)),"")</f>
      </c>
      <c r="BN16" s="77">
        <f>_xlfn.IFERROR(IF(INDEX(#REF!,BK16,8)&lt;&gt;$BN$2,"",INDEX(#REF!,BK16,8)),"")</f>
      </c>
      <c r="BO16" s="78">
        <f>_xlfn.IFERROR(IF(BN16&lt;&gt;$BN$2,"",INDEX(#REF!,BK16,6)),"")</f>
      </c>
      <c r="BP16" s="78">
        <f>_xlfn.IFERROR(IF(BN16&lt;&gt;$BN$2,"",INDEX(#REF!,BK16,4)),"")</f>
      </c>
      <c r="BQ16" s="84">
        <f>_xlfn.IFERROR(IF(BN16&lt;&gt;$BN$2,"",INDEX(#REF!,BK16,9)),"")</f>
      </c>
      <c r="CL16" s="22"/>
      <c r="CM16" s="23"/>
      <c r="CN16" s="25"/>
      <c r="CO16" s="26"/>
      <c r="CP16" s="27"/>
      <c r="CQ16" s="22"/>
      <c r="CR16" s="22"/>
      <c r="CS16" s="16"/>
      <c r="CT16" s="22"/>
      <c r="CU16" s="16"/>
      <c r="CV16" s="16"/>
      <c r="CW16" s="58">
        <f t="shared" si="1"/>
      </c>
      <c r="CX16" s="83">
        <f>_xlfn.IFERROR(IF(CZ16&lt;&gt;CZ$2,"",INDEX(#REF!,$CW16,7)),"")</f>
      </c>
      <c r="CY16" s="77">
        <f>_xlfn.IFERROR(IF(CZ16&lt;&gt;CZ$2,"",INDEX(#REF!,$CW16,5)),"")</f>
      </c>
      <c r="CZ16" s="77">
        <f>_xlfn.IFERROR(IF(INDEX(#REF!,$CW16,8)&lt;&gt;CZ$2,"",INDEX(#REF!,$CW16,8)),"")</f>
      </c>
      <c r="DA16" s="78">
        <f>_xlfn.IFERROR(IF(CZ16&lt;&gt;CZ$2,"",INDEX(#REF!,$CW16,6)),"")</f>
      </c>
      <c r="DB16" s="78">
        <f>_xlfn.IFERROR(IF(CZ16&lt;&gt;CZ$2,"",INDEX(#REF!,$CW16,4)),"")</f>
      </c>
      <c r="DC16" s="89">
        <f>_xlfn.IFERROR(IF(CZ16&lt;&gt;CZ$2,"",INDEX(#REF!,$CW16,9)),"")</f>
      </c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U16" s="97" t="s">
        <v>589</v>
      </c>
      <c r="DV16" s="97" t="s">
        <v>590</v>
      </c>
    </row>
    <row r="17" spans="1:118" ht="18" customHeight="1">
      <c r="A17" s="16"/>
      <c r="B17" s="109" t="s">
        <v>25</v>
      </c>
      <c r="C17" s="200"/>
      <c r="D17" s="201"/>
      <c r="E17" s="180">
        <f>IF(C17="",E13,VLOOKUP(C17,_pers2,2,0))</f>
      </c>
      <c r="F17" s="181"/>
      <c r="G17" s="181"/>
      <c r="H17" s="181"/>
      <c r="I17" s="181"/>
      <c r="J17" s="181"/>
      <c r="K17" s="181"/>
      <c r="L17" s="181"/>
      <c r="M17" s="184">
        <f>IF(C17="",M13,VLOOKUP(C17,_pers2,6,0))</f>
      </c>
      <c r="N17" s="185"/>
      <c r="O17" s="186"/>
      <c r="P17" s="109" t="s">
        <v>28</v>
      </c>
      <c r="Q17" s="200"/>
      <c r="R17" s="201"/>
      <c r="S17" s="180">
        <f>IF(Q17="",S14,VLOOKUP(Q17,_pers2,2,0))</f>
      </c>
      <c r="T17" s="181"/>
      <c r="U17" s="181"/>
      <c r="V17" s="181"/>
      <c r="W17" s="181"/>
      <c r="X17" s="181"/>
      <c r="Y17" s="181"/>
      <c r="Z17" s="181"/>
      <c r="AA17" s="184">
        <f>IF(Q17="",AA14,VLOOKUP(Q17,_pers2,6,0))</f>
      </c>
      <c r="AB17" s="185"/>
      <c r="AC17" s="186"/>
      <c r="AD17" s="55"/>
      <c r="AE17" s="54"/>
      <c r="AF17" s="55"/>
      <c r="AG17" s="54"/>
      <c r="AH17" s="55"/>
      <c r="AI17" s="54"/>
      <c r="AJ17" s="55"/>
      <c r="AK17" s="54"/>
      <c r="AL17" s="55"/>
      <c r="AM17" s="54"/>
      <c r="AN17" s="4">
        <f t="shared" si="2"/>
      </c>
      <c r="AO17" s="5">
        <f t="shared" si="3"/>
      </c>
      <c r="AP17" s="6">
        <f>IF(BI17+BJ17&lt;&gt;0,AP16+BI17,"")</f>
      </c>
      <c r="AQ17" s="7">
        <f>IF(BI17+BJ17&lt;&gt;0,AQ16+BJ17,"")</f>
      </c>
      <c r="AR17"/>
      <c r="AU17" s="28"/>
      <c r="AV17" s="30">
        <f t="shared" si="4"/>
        <v>0</v>
      </c>
      <c r="AW17" s="30">
        <f t="shared" si="5"/>
        <v>0</v>
      </c>
      <c r="AX17" s="30">
        <f t="shared" si="6"/>
        <v>0</v>
      </c>
      <c r="AY17" s="30">
        <f t="shared" si="7"/>
        <v>0</v>
      </c>
      <c r="AZ17" s="30">
        <f t="shared" si="8"/>
        <v>0</v>
      </c>
      <c r="BA17" s="31">
        <f t="shared" si="9"/>
        <v>0</v>
      </c>
      <c r="BB17" s="32">
        <f t="shared" si="10"/>
        <v>0</v>
      </c>
      <c r="BC17" s="32">
        <f t="shared" si="11"/>
        <v>0</v>
      </c>
      <c r="BD17" s="32">
        <f t="shared" si="12"/>
        <v>0</v>
      </c>
      <c r="BE17" s="32">
        <f t="shared" si="13"/>
        <v>0</v>
      </c>
      <c r="BF17" s="32">
        <f t="shared" si="14"/>
        <v>0</v>
      </c>
      <c r="BG17" s="31">
        <f t="shared" si="15"/>
        <v>0</v>
      </c>
      <c r="BH17" s="33"/>
      <c r="BI17" s="31">
        <f t="shared" si="16"/>
        <v>0</v>
      </c>
      <c r="BJ17" s="31">
        <f t="shared" si="17"/>
        <v>0</v>
      </c>
      <c r="BK17" s="58">
        <f t="shared" si="0"/>
      </c>
      <c r="BL17" s="83">
        <f>_xlfn.IFERROR(IF(BN17&lt;&gt;$BN$2,"",INDEX(#REF!,BK17,7)),"")</f>
      </c>
      <c r="BM17" s="77">
        <f>_xlfn.IFERROR(IF(BN17&lt;&gt;$BN$2,"",INDEX(#REF!,BK17,5)),"")</f>
      </c>
      <c r="BN17" s="77">
        <f>_xlfn.IFERROR(IF(INDEX(#REF!,BK17,8)&lt;&gt;$BN$2,"",INDEX(#REF!,BK17,8)),"")</f>
      </c>
      <c r="BO17" s="78">
        <f>_xlfn.IFERROR(IF(BN17&lt;&gt;$BN$2,"",INDEX(#REF!,BK17,6)),"")</f>
      </c>
      <c r="BP17" s="78">
        <f>_xlfn.IFERROR(IF(BN17&lt;&gt;$BN$2,"",INDEX(#REF!,BK17,4)),"")</f>
      </c>
      <c r="BQ17" s="84">
        <f>_xlfn.IFERROR(IF(BN17&lt;&gt;$BN$2,"",INDEX(#REF!,BK17,9)),"")</f>
      </c>
      <c r="CL17" s="22"/>
      <c r="CM17" s="23"/>
      <c r="CN17" s="25"/>
      <c r="CO17" s="26"/>
      <c r="CP17" s="27"/>
      <c r="CQ17" s="22"/>
      <c r="CR17" s="22"/>
      <c r="CS17" s="16"/>
      <c r="CT17" s="22"/>
      <c r="CU17" s="16"/>
      <c r="CV17" s="16"/>
      <c r="CW17" s="58">
        <f t="shared" si="1"/>
      </c>
      <c r="CX17" s="83">
        <f>_xlfn.IFERROR(IF(CZ17&lt;&gt;CZ$2,"",INDEX(#REF!,$CW17,7)),"")</f>
      </c>
      <c r="CY17" s="77">
        <f>_xlfn.IFERROR(IF(CZ17&lt;&gt;CZ$2,"",INDEX(#REF!,$CW17,5)),"")</f>
      </c>
      <c r="CZ17" s="77">
        <f>_xlfn.IFERROR(IF(INDEX(#REF!,$CW17,8)&lt;&gt;CZ$2,"",INDEX(#REF!,$CW17,8)),"")</f>
      </c>
      <c r="DA17" s="78">
        <f>_xlfn.IFERROR(IF(CZ17&lt;&gt;CZ$2,"",INDEX(#REF!,$CW17,6)),"")</f>
      </c>
      <c r="DB17" s="78">
        <f>_xlfn.IFERROR(IF(CZ17&lt;&gt;CZ$2,"",INDEX(#REF!,$CW17,4)),"")</f>
      </c>
      <c r="DC17" s="89">
        <f>_xlfn.IFERROR(IF(CZ17&lt;&gt;CZ$2,"",INDEX(#REF!,$CW17,9)),"")</f>
      </c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</row>
    <row r="18" spans="1:118" ht="18" customHeight="1">
      <c r="A18" s="16"/>
      <c r="B18" s="187" t="s">
        <v>29</v>
      </c>
      <c r="C18" s="206"/>
      <c r="D18" s="207"/>
      <c r="E18" s="195" t="s">
        <v>367</v>
      </c>
      <c r="F18" s="196"/>
      <c r="G18" s="196"/>
      <c r="H18" s="196"/>
      <c r="I18" s="196"/>
      <c r="J18" s="196"/>
      <c r="K18" s="196"/>
      <c r="L18" s="196"/>
      <c r="M18" s="197"/>
      <c r="N18" s="198"/>
      <c r="O18" s="199"/>
      <c r="P18" s="193" t="s">
        <v>29</v>
      </c>
      <c r="Q18" s="206"/>
      <c r="R18" s="207"/>
      <c r="S18" s="195" t="s">
        <v>367</v>
      </c>
      <c r="T18" s="196"/>
      <c r="U18" s="196"/>
      <c r="V18" s="196"/>
      <c r="W18" s="196"/>
      <c r="X18" s="196"/>
      <c r="Y18" s="196"/>
      <c r="Z18" s="196"/>
      <c r="AA18" s="197"/>
      <c r="AB18" s="198"/>
      <c r="AC18" s="199"/>
      <c r="AD18" s="248"/>
      <c r="AE18" s="228"/>
      <c r="AF18" s="248"/>
      <c r="AG18" s="228"/>
      <c r="AH18" s="248"/>
      <c r="AI18" s="228"/>
      <c r="AJ18" s="248"/>
      <c r="AK18" s="228"/>
      <c r="AL18" s="248"/>
      <c r="AM18" s="228"/>
      <c r="AN18" s="251">
        <f t="shared" si="2"/>
      </c>
      <c r="AO18" s="218">
        <f t="shared" si="3"/>
      </c>
      <c r="AP18" s="216">
        <f>IF(BI18+BJ18&lt;&gt;0,AP17+BI18,"")</f>
      </c>
      <c r="AQ18" s="226">
        <f>IF(BI18+BJ18&lt;&gt;0,AQ17+BJ18,"")</f>
      </c>
      <c r="AR18"/>
      <c r="AU18" s="28"/>
      <c r="AV18" s="30">
        <f t="shared" si="4"/>
        <v>0</v>
      </c>
      <c r="AW18" s="30">
        <f t="shared" si="5"/>
        <v>0</v>
      </c>
      <c r="AX18" s="30">
        <f t="shared" si="6"/>
        <v>0</v>
      </c>
      <c r="AY18" s="30">
        <f t="shared" si="7"/>
        <v>0</v>
      </c>
      <c r="AZ18" s="30">
        <f t="shared" si="8"/>
        <v>0</v>
      </c>
      <c r="BA18" s="31">
        <f t="shared" si="9"/>
        <v>0</v>
      </c>
      <c r="BB18" s="32">
        <f t="shared" si="10"/>
        <v>0</v>
      </c>
      <c r="BC18" s="32">
        <f t="shared" si="11"/>
        <v>0</v>
      </c>
      <c r="BD18" s="32">
        <f t="shared" si="12"/>
        <v>0</v>
      </c>
      <c r="BE18" s="32">
        <f t="shared" si="13"/>
        <v>0</v>
      </c>
      <c r="BF18" s="32">
        <f t="shared" si="14"/>
        <v>0</v>
      </c>
      <c r="BG18" s="31">
        <f t="shared" si="15"/>
        <v>0</v>
      </c>
      <c r="BH18" s="33"/>
      <c r="BI18" s="31">
        <f t="shared" si="16"/>
        <v>0</v>
      </c>
      <c r="BJ18" s="31">
        <f t="shared" si="17"/>
        <v>0</v>
      </c>
      <c r="BK18" s="58">
        <f t="shared" si="0"/>
      </c>
      <c r="BL18" s="83">
        <f>_xlfn.IFERROR(IF(BN18&lt;&gt;$BN$2,"",INDEX(#REF!,BK18,7)),"")</f>
      </c>
      <c r="BM18" s="77">
        <f>_xlfn.IFERROR(IF(BN18&lt;&gt;$BN$2,"",INDEX(#REF!,BK18,5)),"")</f>
      </c>
      <c r="BN18" s="77">
        <f>_xlfn.IFERROR(IF(INDEX(#REF!,BK18,8)&lt;&gt;$BN$2,"",INDEX(#REF!,BK18,8)),"")</f>
      </c>
      <c r="BO18" s="78">
        <f>_xlfn.IFERROR(IF(BN18&lt;&gt;$BN$2,"",INDEX(#REF!,BK18,6)),"")</f>
      </c>
      <c r="BP18" s="78">
        <f>_xlfn.IFERROR(IF(BN18&lt;&gt;$BN$2,"",INDEX(#REF!,BK18,4)),"")</f>
      </c>
      <c r="BQ18" s="84">
        <f>_xlfn.IFERROR(IF(BN18&lt;&gt;$BN$2,"",INDEX(#REF!,BK18,9)),"")</f>
      </c>
      <c r="CL18" s="22"/>
      <c r="CM18" s="23"/>
      <c r="CN18" s="25"/>
      <c r="CO18" s="26"/>
      <c r="CP18" s="27"/>
      <c r="CQ18" s="22"/>
      <c r="CR18" s="22"/>
      <c r="CS18" s="16"/>
      <c r="CT18" s="22"/>
      <c r="CU18" s="16"/>
      <c r="CV18" s="16"/>
      <c r="CW18" s="58">
        <f t="shared" si="1"/>
      </c>
      <c r="CX18" s="83">
        <f>_xlfn.IFERROR(IF(CZ18&lt;&gt;CZ$2,"",INDEX(#REF!,$CW18,7)),"")</f>
      </c>
      <c r="CY18" s="77">
        <f>_xlfn.IFERROR(IF(CZ18&lt;&gt;CZ$2,"",INDEX(#REF!,$CW18,5)),"")</f>
      </c>
      <c r="CZ18" s="77">
        <f>_xlfn.IFERROR(IF(INDEX(#REF!,$CW18,8)&lt;&gt;CZ$2,"",INDEX(#REF!,$CW18,8)),"")</f>
      </c>
      <c r="DA18" s="78">
        <f>_xlfn.IFERROR(IF(CZ18&lt;&gt;CZ$2,"",INDEX(#REF!,$CW18,6)),"")</f>
      </c>
      <c r="DB18" s="78">
        <f>_xlfn.IFERROR(IF(CZ18&lt;&gt;CZ$2,"",INDEX(#REF!,$CW18,4)),"")</f>
      </c>
      <c r="DC18" s="89">
        <f>_xlfn.IFERROR(IF(CZ18&lt;&gt;CZ$2,"",INDEX(#REF!,$CW18,9)),"")</f>
      </c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</row>
    <row r="19" spans="1:118" ht="18" customHeight="1">
      <c r="A19" s="16"/>
      <c r="B19" s="188"/>
      <c r="C19" s="154"/>
      <c r="D19" s="155"/>
      <c r="E19" s="156"/>
      <c r="F19" s="157"/>
      <c r="G19" s="157"/>
      <c r="H19" s="157"/>
      <c r="I19" s="157"/>
      <c r="J19" s="157"/>
      <c r="K19" s="157"/>
      <c r="L19" s="157"/>
      <c r="M19" s="202"/>
      <c r="N19" s="203"/>
      <c r="O19" s="204"/>
      <c r="P19" s="194"/>
      <c r="Q19" s="154"/>
      <c r="R19" s="155"/>
      <c r="S19" s="156"/>
      <c r="T19" s="157"/>
      <c r="U19" s="157"/>
      <c r="V19" s="157"/>
      <c r="W19" s="157"/>
      <c r="X19" s="157"/>
      <c r="Y19" s="157"/>
      <c r="Z19" s="157"/>
      <c r="AA19" s="202"/>
      <c r="AB19" s="203"/>
      <c r="AC19" s="204"/>
      <c r="AD19" s="249"/>
      <c r="AE19" s="229"/>
      <c r="AF19" s="249"/>
      <c r="AG19" s="229"/>
      <c r="AH19" s="249"/>
      <c r="AI19" s="229"/>
      <c r="AJ19" s="249"/>
      <c r="AK19" s="229"/>
      <c r="AL19" s="249"/>
      <c r="AM19" s="229"/>
      <c r="AN19" s="252"/>
      <c r="AO19" s="219"/>
      <c r="AP19" s="217"/>
      <c r="AQ19" s="227"/>
      <c r="AR19"/>
      <c r="AU19" s="28"/>
      <c r="AV19" s="34">
        <f>SUM(AD12:AD19)</f>
        <v>0</v>
      </c>
      <c r="AW19" s="34">
        <f>SUM(AF12:AF19)</f>
        <v>0</v>
      </c>
      <c r="AX19" s="34">
        <f>SUM(AH12:AH19)</f>
        <v>0</v>
      </c>
      <c r="AY19" s="34">
        <f>SUM(AJ12:AJ19)</f>
        <v>0</v>
      </c>
      <c r="AZ19" s="34">
        <f>SUM(AL12:AL19)</f>
        <v>0</v>
      </c>
      <c r="BA19" s="35">
        <f t="shared" si="9"/>
        <v>0</v>
      </c>
      <c r="BB19" s="36">
        <f>SUM(AE12:AE19)</f>
        <v>0</v>
      </c>
      <c r="BC19" s="36">
        <f>SUM(AG12:AG19)</f>
        <v>0</v>
      </c>
      <c r="BD19" s="36">
        <f>SUM(AI12:AI19)</f>
        <v>0</v>
      </c>
      <c r="BE19" s="36">
        <f>SUM(AK12:AK19)</f>
        <v>0</v>
      </c>
      <c r="BF19" s="36">
        <f>SUM(AM12:AM19)</f>
        <v>0</v>
      </c>
      <c r="BG19" s="36">
        <f t="shared" si="15"/>
        <v>0</v>
      </c>
      <c r="BH19" s="29"/>
      <c r="BI19" s="29"/>
      <c r="BJ19" s="37">
        <f>SUM(AV18:BG18)</f>
        <v>0</v>
      </c>
      <c r="BK19" s="58">
        <f t="shared" si="0"/>
      </c>
      <c r="BL19" s="83">
        <f>_xlfn.IFERROR(IF(BN19&lt;&gt;$BN$2,"",INDEX(#REF!,BK19,7)),"")</f>
      </c>
      <c r="BM19" s="77">
        <f>_xlfn.IFERROR(IF(BN19&lt;&gt;$BN$2,"",INDEX(#REF!,BK19,5)),"")</f>
      </c>
      <c r="BN19" s="77">
        <f>_xlfn.IFERROR(IF(INDEX(#REF!,BK19,8)&lt;&gt;$BN$2,"",INDEX(#REF!,BK19,8)),"")</f>
      </c>
      <c r="BO19" s="78">
        <f>_xlfn.IFERROR(IF(BN19&lt;&gt;$BN$2,"",INDEX(#REF!,BK19,6)),"")</f>
      </c>
      <c r="BP19" s="78">
        <f>_xlfn.IFERROR(IF(BN19&lt;&gt;$BN$2,"",INDEX(#REF!,BK19,4)),"")</f>
      </c>
      <c r="BQ19" s="84">
        <f>_xlfn.IFERROR(IF(BN19&lt;&gt;$BN$2,"",INDEX(#REF!,BK19,9)),"")</f>
      </c>
      <c r="CL19" s="22"/>
      <c r="CM19" s="23"/>
      <c r="CN19" s="25"/>
      <c r="CO19" s="26"/>
      <c r="CP19" s="27"/>
      <c r="CQ19" s="22"/>
      <c r="CR19" s="22"/>
      <c r="CS19" s="16"/>
      <c r="CT19" s="22"/>
      <c r="CU19" s="16"/>
      <c r="CV19" s="16"/>
      <c r="CW19" s="58">
        <f t="shared" si="1"/>
      </c>
      <c r="CX19" s="83">
        <f>_xlfn.IFERROR(IF(CZ19&lt;&gt;CZ$2,"",INDEX(#REF!,$CW19,7)),"")</f>
      </c>
      <c r="CY19" s="77">
        <f>_xlfn.IFERROR(IF(CZ19&lt;&gt;CZ$2,"",INDEX(#REF!,$CW19,5)),"")</f>
      </c>
      <c r="CZ19" s="77">
        <f>_xlfn.IFERROR(IF(INDEX(#REF!,$CW19,8)&lt;&gt;CZ$2,"",INDEX(#REF!,$CW19,8)),"")</f>
      </c>
      <c r="DA19" s="78">
        <f>_xlfn.IFERROR(IF(CZ19&lt;&gt;CZ$2,"",INDEX(#REF!,$CW19,6)),"")</f>
      </c>
      <c r="DB19" s="78">
        <f>_xlfn.IFERROR(IF(CZ19&lt;&gt;CZ$2,"",INDEX(#REF!,$CW19,4)),"")</f>
      </c>
      <c r="DC19" s="89">
        <f>_xlfn.IFERROR(IF(CZ19&lt;&gt;CZ$2,"",INDEX(#REF!,$CW19,9)),"")</f>
      </c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</row>
    <row r="20" spans="1:118" ht="18" customHeight="1">
      <c r="A20" s="16"/>
      <c r="C20" s="2" t="s">
        <v>206</v>
      </c>
      <c r="L20" s="1"/>
      <c r="M20" s="1"/>
      <c r="N20" s="1"/>
      <c r="O20" s="1"/>
      <c r="AA20" s="1"/>
      <c r="AB20" s="1"/>
      <c r="AC20" s="1"/>
      <c r="AD20" s="118" t="str">
        <f>IF(AP21=3,IF(+AQ21=3,"Empatats","Guanyador:"),"Guanyador:")</f>
        <v>Guanyador:</v>
      </c>
      <c r="AU20" s="28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58">
        <f t="shared" si="0"/>
      </c>
      <c r="BL20" s="83">
        <f>_xlfn.IFERROR(IF(BN20&lt;&gt;$BN$2,"",INDEX(#REF!,BK20,7)),"")</f>
      </c>
      <c r="BM20" s="77">
        <f>_xlfn.IFERROR(IF(BN20&lt;&gt;$BN$2,"",INDEX(#REF!,BK20,5)),"")</f>
      </c>
      <c r="BN20" s="77">
        <f>_xlfn.IFERROR(IF(INDEX(#REF!,BK20,8)&lt;&gt;$BN$2,"",INDEX(#REF!,BK20,8)),"")</f>
      </c>
      <c r="BO20" s="78">
        <f>_xlfn.IFERROR(IF(BN20&lt;&gt;$BN$2,"",INDEX(#REF!,BK20,6)),"")</f>
      </c>
      <c r="BP20" s="78">
        <f>_xlfn.IFERROR(IF(BN20&lt;&gt;$BN$2,"",INDEX(#REF!,BK20,4)),"")</f>
      </c>
      <c r="BQ20" s="84">
        <f>_xlfn.IFERROR(IF(BN20&lt;&gt;$BN$2,"",INDEX(#REF!,BK20,9)),"")</f>
      </c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22"/>
      <c r="CM20" s="16"/>
      <c r="CN20" s="25" t="str">
        <f>AH4&amp;"  -  "&amp;AH5</f>
        <v>  -  </v>
      </c>
      <c r="CO20" s="22">
        <f>D4</f>
        <v>0</v>
      </c>
      <c r="CP20" s="27">
        <f>Y4</f>
      </c>
      <c r="CQ20" s="27">
        <f>Y5</f>
      </c>
      <c r="CR20" s="22">
        <f>AF4</f>
      </c>
      <c r="CS20" s="16">
        <f>AH4</f>
      </c>
      <c r="CT20" s="22">
        <f>S9</f>
      </c>
      <c r="CU20" s="16">
        <f>AH5</f>
      </c>
      <c r="CV20" s="16"/>
      <c r="CW20" s="58">
        <f t="shared" si="1"/>
      </c>
      <c r="CX20" s="83">
        <f>_xlfn.IFERROR(IF(CZ20&lt;&gt;CZ$2,"",INDEX(#REF!,$CW20,7)),"")</f>
      </c>
      <c r="CY20" s="77">
        <f>_xlfn.IFERROR(IF(CZ20&lt;&gt;CZ$2,"",INDEX(#REF!,$CW20,5)),"")</f>
      </c>
      <c r="CZ20" s="77">
        <f>_xlfn.IFERROR(IF(INDEX(#REF!,$CW20,8)&lt;&gt;CZ$2,"",INDEX(#REF!,$CW20,8)),"")</f>
      </c>
      <c r="DA20" s="78">
        <f>_xlfn.IFERROR(IF(CZ20&lt;&gt;CZ$2,"",INDEX(#REF!,$CW20,6)),"")</f>
      </c>
      <c r="DB20" s="78">
        <f>_xlfn.IFERROR(IF(CZ20&lt;&gt;CZ$2,"",INDEX(#REF!,$CW20,4)),"")</f>
      </c>
      <c r="DC20" s="89">
        <f>_xlfn.IFERROR(IF(CZ20&lt;&gt;CZ$2,"",INDEX(#REF!,$CW20,9)),"")</f>
      </c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</row>
    <row r="21" spans="1:118" ht="18" customHeight="1">
      <c r="A21" s="16"/>
      <c r="B21" s="109" t="s">
        <v>33</v>
      </c>
      <c r="C21" s="172"/>
      <c r="D21" s="173"/>
      <c r="E21" s="175">
        <f>IF(C21&lt;&gt;"",VLOOKUP(C21,_pers2,2,0),"")</f>
      </c>
      <c r="F21" s="176"/>
      <c r="G21" s="176"/>
      <c r="H21" s="176"/>
      <c r="I21" s="176"/>
      <c r="J21" s="176"/>
      <c r="K21" s="176"/>
      <c r="L21" s="176"/>
      <c r="M21" s="192">
        <f>IF(CM29=1,"",IF(H15="FALSOFALSO","",IF(I15="E","",IF(C21&lt;&gt;"",VLOOKUP(C21,_pers2,6,0),""))))</f>
      </c>
      <c r="N21" s="192"/>
      <c r="O21" s="192"/>
      <c r="P21" s="3" t="s">
        <v>34</v>
      </c>
      <c r="Q21" s="172"/>
      <c r="R21" s="173"/>
      <c r="S21" s="182">
        <f>IF(Q21&lt;&gt;"",VLOOKUP(Q21,_pers2,2,FALSE),"")</f>
      </c>
      <c r="T21" s="183"/>
      <c r="U21" s="183"/>
      <c r="V21" s="183"/>
      <c r="W21" s="183"/>
      <c r="X21" s="183"/>
      <c r="Y21" s="183"/>
      <c r="Z21" s="183"/>
      <c r="AA21" s="192">
        <f>IF(CM29=1,"",IF(V15="FALSOFALSO","",IF(W15="E","",IF(Q21&lt;&gt;"",VLOOKUP(Q21,_pers2,6,0),""))))</f>
      </c>
      <c r="AB21" s="192"/>
      <c r="AC21" s="192"/>
      <c r="AD21" s="253">
        <f>IF(AN21+AO21=0,"",IF(AP21&gt;3,E10,IF(AQ21&gt;3,S10,IF(AP21+AQ21=6,"--- E M P A T ---",""))))</f>
      </c>
      <c r="AE21" s="253"/>
      <c r="AF21" s="253"/>
      <c r="AG21" s="253"/>
      <c r="AH21" s="253"/>
      <c r="AI21" s="253"/>
      <c r="AJ21" s="253"/>
      <c r="AK21" s="253"/>
      <c r="AL21" s="253"/>
      <c r="AM21" s="254"/>
      <c r="AN21" s="4">
        <f>IF(SUM(AN12:AO19)&gt;0,SUM(AN12:AN19),0)</f>
        <v>0</v>
      </c>
      <c r="AO21" s="5">
        <f>IF(SUM(AN12:AO19)&gt;0,SUM(AO12:AO19),0)</f>
        <v>0</v>
      </c>
      <c r="AP21" s="6">
        <f>IF(SUM(AP12:AQ19)&gt;0,MAX(AP12:AP19),0)</f>
        <v>0</v>
      </c>
      <c r="AQ21" s="7">
        <f>IF(SUM(AP12:AQ19)&gt;0,MAX(AQ12:AQ19),0)</f>
        <v>0</v>
      </c>
      <c r="AU21" s="28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58">
        <f t="shared" si="0"/>
      </c>
      <c r="BL21" s="83">
        <f>_xlfn.IFERROR(IF(BN21&lt;&gt;$BN$2,"",INDEX(#REF!,BK21,7)),"")</f>
      </c>
      <c r="BM21" s="77">
        <f>_xlfn.IFERROR(IF(BN21&lt;&gt;$BN$2,"",INDEX(#REF!,BK21,5)),"")</f>
      </c>
      <c r="BN21" s="77">
        <f>_xlfn.IFERROR(IF(INDEX(#REF!,BK21,8)&lt;&gt;$BN$2,"",INDEX(#REF!,BK21,8)),"")</f>
      </c>
      <c r="BO21" s="78">
        <f>_xlfn.IFERROR(IF(BN21&lt;&gt;$BN$2,"",INDEX(#REF!,BK21,6)),"")</f>
      </c>
      <c r="BP21" s="78">
        <f>_xlfn.IFERROR(IF(BN21&lt;&gt;$BN$2,"",INDEX(#REF!,BK21,4)),"")</f>
      </c>
      <c r="BQ21" s="84">
        <f>_xlfn.IFERROR(IF(BN21&lt;&gt;$BN$2,"",INDEX(#REF!,BK21,9)),"")</f>
      </c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22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58">
        <f t="shared" si="1"/>
      </c>
      <c r="CX21" s="83">
        <f>_xlfn.IFERROR(IF(CZ21&lt;&gt;CZ$2,"",INDEX(#REF!,$CW21,7)),"")</f>
      </c>
      <c r="CY21" s="77">
        <f>_xlfn.IFERROR(IF(CZ21&lt;&gt;CZ$2,"",INDEX(#REF!,$CW21,5)),"")</f>
      </c>
      <c r="CZ21" s="77">
        <f>_xlfn.IFERROR(IF(INDEX(#REF!,$CW21,8)&lt;&gt;CZ$2,"",INDEX(#REF!,$CW21,8)),"")</f>
      </c>
      <c r="DA21" s="78">
        <f>_xlfn.IFERROR(IF(CZ21&lt;&gt;CZ$2,"",INDEX(#REF!,$CW21,6)),"")</f>
      </c>
      <c r="DB21" s="78">
        <f>_xlfn.IFERROR(IF(CZ21&lt;&gt;CZ$2,"",INDEX(#REF!,$CW21,4)),"")</f>
      </c>
      <c r="DC21" s="89">
        <f>_xlfn.IFERROR(IF(CZ21&lt;&gt;CZ$2,"",INDEX(#REF!,$CW21,9)),"")</f>
      </c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</row>
    <row r="22" spans="1:118" ht="18" customHeight="1">
      <c r="A22" s="16"/>
      <c r="B22" s="109" t="s">
        <v>31</v>
      </c>
      <c r="C22" s="208"/>
      <c r="D22" s="209"/>
      <c r="E22" s="210">
        <f>IF(C22&lt;&gt;"",VLOOKUP(C22,_pers2,2,0),"")</f>
      </c>
      <c r="F22" s="211"/>
      <c r="G22" s="211"/>
      <c r="H22" s="211"/>
      <c r="I22" s="211"/>
      <c r="J22" s="211"/>
      <c r="K22" s="211"/>
      <c r="L22" s="211"/>
      <c r="M22" s="212">
        <f>IF(CM30=1,"",IF(H16="FALSOFALSO","",IF(I16="E","",IF(C22&lt;&gt;"",VLOOKUP(C22,_pers2,6,0),""))))</f>
      </c>
      <c r="N22" s="212"/>
      <c r="O22" s="212"/>
      <c r="P22" s="3" t="s">
        <v>35</v>
      </c>
      <c r="Q22" s="172"/>
      <c r="R22" s="173"/>
      <c r="S22" s="175">
        <f>IF(Q22&lt;&gt;"",VLOOKUP(Q22,_pers2,2,FALSE),"")</f>
      </c>
      <c r="T22" s="176"/>
      <c r="U22" s="176"/>
      <c r="V22" s="176"/>
      <c r="W22" s="176"/>
      <c r="X22" s="176"/>
      <c r="Y22" s="176"/>
      <c r="Z22" s="176"/>
      <c r="AA22" s="212">
        <f>IF(CM30=1,"",IF(V16="FALSOFALSO","",IF(W16="E","",IF(Q22&lt;&gt;"",VLOOKUP(Q22,_pers2,6,0),""))))</f>
      </c>
      <c r="AB22" s="212"/>
      <c r="AC22" s="212"/>
      <c r="AM22" s="14" t="s">
        <v>8</v>
      </c>
      <c r="AN22" s="250" t="str">
        <f>BA19&amp;" / "&amp;BG19</f>
        <v>0 / 0</v>
      </c>
      <c r="AO22" s="250"/>
      <c r="AP22" s="250"/>
      <c r="AQ22" s="250"/>
      <c r="AU22" s="28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58">
        <f t="shared" si="0"/>
      </c>
      <c r="BL22" s="83">
        <f>_xlfn.IFERROR(IF(BN22&lt;&gt;$BN$2,"",INDEX(#REF!,BK22,7)),"")</f>
      </c>
      <c r="BM22" s="77">
        <f>_xlfn.IFERROR(IF(BN22&lt;&gt;$BN$2,"",INDEX(#REF!,BK22,5)),"")</f>
      </c>
      <c r="BN22" s="77">
        <f>_xlfn.IFERROR(IF(INDEX(#REF!,BK22,8)&lt;&gt;$BN$2,"",INDEX(#REF!,BK22,8)),"")</f>
      </c>
      <c r="BO22" s="78">
        <f>_xlfn.IFERROR(IF(BN22&lt;&gt;$BN$2,"",INDEX(#REF!,BK22,6)),"")</f>
      </c>
      <c r="BP22" s="78">
        <f>_xlfn.IFERROR(IF(BN22&lt;&gt;$BN$2,"",INDEX(#REF!,BK22,4)),"")</f>
      </c>
      <c r="BQ22" s="84">
        <f>_xlfn.IFERROR(IF(BN22&lt;&gt;$BN$2,"",INDEX(#REF!,BK22,9)),"")</f>
      </c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22"/>
      <c r="CM22" s="22"/>
      <c r="CN22" s="22"/>
      <c r="CO22" s="22"/>
      <c r="CP22" s="22"/>
      <c r="CQ22" s="22"/>
      <c r="CR22" s="22"/>
      <c r="CS22" s="16"/>
      <c r="CT22" s="16"/>
      <c r="CU22" s="16"/>
      <c r="CV22" s="16"/>
      <c r="CW22" s="58">
        <f t="shared" si="1"/>
      </c>
      <c r="CX22" s="83">
        <f>_xlfn.IFERROR(IF(CZ22&lt;&gt;CZ$2,"",INDEX(#REF!,$CW22,7)),"")</f>
      </c>
      <c r="CY22" s="77">
        <f>_xlfn.IFERROR(IF(CZ22&lt;&gt;CZ$2,"",INDEX(#REF!,$CW22,5)),"")</f>
      </c>
      <c r="CZ22" s="77">
        <f>_xlfn.IFERROR(IF(INDEX(#REF!,$CW22,8)&lt;&gt;CZ$2,"",INDEX(#REF!,$CW22,8)),"")</f>
      </c>
      <c r="DA22" s="78">
        <f>_xlfn.IFERROR(IF(CZ22&lt;&gt;CZ$2,"",INDEX(#REF!,$CW22,6)),"")</f>
      </c>
      <c r="DB22" s="78">
        <f>_xlfn.IFERROR(IF(CZ22&lt;&gt;CZ$2,"",INDEX(#REF!,$CW22,4)),"")</f>
      </c>
      <c r="DC22" s="89">
        <f>_xlfn.IFERROR(IF(CZ22&lt;&gt;CZ$2,"",INDEX(#REF!,$CW22,9)),"")</f>
      </c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</row>
    <row r="23" spans="1:118" ht="18" customHeight="1">
      <c r="A23" s="16"/>
      <c r="B23" s="8" t="s">
        <v>37</v>
      </c>
      <c r="AE23" s="8" t="s">
        <v>38</v>
      </c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U23" s="28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58">
        <f t="shared" si="0"/>
      </c>
      <c r="BL23" s="83">
        <f>_xlfn.IFERROR(IF(BN23&lt;&gt;$BN$2,"",INDEX(#REF!,BK23,7)),"")</f>
      </c>
      <c r="BM23" s="77">
        <f>_xlfn.IFERROR(IF(BN23&lt;&gt;$BN$2,"",INDEX(#REF!,BK23,5)),"")</f>
      </c>
      <c r="BN23" s="77">
        <f>_xlfn.IFERROR(IF(INDEX(#REF!,BK23,8)&lt;&gt;$BN$2,"",INDEX(#REF!,BK23,8)),"")</f>
      </c>
      <c r="BO23" s="78">
        <f>_xlfn.IFERROR(IF(BN23&lt;&gt;$BN$2,"",INDEX(#REF!,BK23,6)),"")</f>
      </c>
      <c r="BP23" s="78">
        <f>_xlfn.IFERROR(IF(BN23&lt;&gt;$BN$2,"",INDEX(#REF!,BK23,4)),"")</f>
      </c>
      <c r="BQ23" s="84">
        <f>_xlfn.IFERROR(IF(BN23&lt;&gt;$BN$2,"",INDEX(#REF!,BK23,9)),"")</f>
      </c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22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58">
        <f t="shared" si="1"/>
      </c>
      <c r="CX23" s="83">
        <f>_xlfn.IFERROR(IF(CZ23&lt;&gt;CZ$2,"",INDEX(#REF!,$CW23,7)),"")</f>
      </c>
      <c r="CY23" s="77">
        <f>_xlfn.IFERROR(IF(CZ23&lt;&gt;CZ$2,"",INDEX(#REF!,$CW23,5)),"")</f>
      </c>
      <c r="CZ23" s="77">
        <f>_xlfn.IFERROR(IF(INDEX(#REF!,$CW23,8)&lt;&gt;CZ$2,"",INDEX(#REF!,$CW23,8)),"")</f>
      </c>
      <c r="DA23" s="78">
        <f>_xlfn.IFERROR(IF(CZ23&lt;&gt;CZ$2,"",INDEX(#REF!,$CW23,6)),"")</f>
      </c>
      <c r="DB23" s="78">
        <f>_xlfn.IFERROR(IF(CZ23&lt;&gt;CZ$2,"",INDEX(#REF!,$CW23,4)),"")</f>
      </c>
      <c r="DC23" s="89">
        <f>_xlfn.IFERROR(IF(CZ23&lt;&gt;CZ$2,"",INDEX(#REF!,$CW23,9)),"")</f>
      </c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</row>
    <row r="24" spans="1:118" ht="18" customHeight="1">
      <c r="A24" s="16"/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3"/>
      <c r="AE24" s="220"/>
      <c r="AF24" s="221"/>
      <c r="AG24" s="221"/>
      <c r="AH24" s="221"/>
      <c r="AI24" s="221"/>
      <c r="AJ24" s="221"/>
      <c r="AK24" s="221"/>
      <c r="AL24" s="221"/>
      <c r="AM24" s="221"/>
      <c r="AN24" s="221"/>
      <c r="AO24" s="221"/>
      <c r="AP24" s="221"/>
      <c r="AQ24" s="222"/>
      <c r="AU24" s="28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58">
        <f t="shared" si="0"/>
      </c>
      <c r="BL24" s="83">
        <f>_xlfn.IFERROR(IF(BN24&lt;&gt;$BN$2,"",INDEX(#REF!,BK24,7)),"")</f>
      </c>
      <c r="BM24" s="77">
        <f>_xlfn.IFERROR(IF(BN24&lt;&gt;$BN$2,"",INDEX(#REF!,BK24,5)),"")</f>
      </c>
      <c r="BN24" s="77">
        <f>_xlfn.IFERROR(IF(INDEX(#REF!,BK24,8)&lt;&gt;$BN$2,"",INDEX(#REF!,BK24,8)),"")</f>
      </c>
      <c r="BO24" s="78">
        <f>_xlfn.IFERROR(IF(BN24&lt;&gt;$BN$2,"",INDEX(#REF!,BK24,6)),"")</f>
      </c>
      <c r="BP24" s="78">
        <f>_xlfn.IFERROR(IF(BN24&lt;&gt;$BN$2,"",INDEX(#REF!,BK24,4)),"")</f>
      </c>
      <c r="BQ24" s="84">
        <f>_xlfn.IFERROR(IF(BN24&lt;&gt;$BN$2,"",INDEX(#REF!,BK24,9)),"")</f>
      </c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22"/>
      <c r="CM24" s="22"/>
      <c r="CN24" s="22"/>
      <c r="CO24" s="22"/>
      <c r="CP24" s="22"/>
      <c r="CQ24" s="22"/>
      <c r="CR24" s="22"/>
      <c r="CS24" s="16"/>
      <c r="CT24" s="16"/>
      <c r="CU24" s="16"/>
      <c r="CV24" s="16"/>
      <c r="CW24" s="58">
        <f t="shared" si="1"/>
      </c>
      <c r="CX24" s="83">
        <f>_xlfn.IFERROR(IF(CZ24&lt;&gt;CZ$2,"",INDEX(#REF!,$CW24,7)),"")</f>
      </c>
      <c r="CY24" s="77">
        <f>_xlfn.IFERROR(IF(CZ24&lt;&gt;CZ$2,"",INDEX(#REF!,$CW24,5)),"")</f>
      </c>
      <c r="CZ24" s="77">
        <f>_xlfn.IFERROR(IF(INDEX(#REF!,$CW24,8)&lt;&gt;CZ$2,"",INDEX(#REF!,$CW24,8)),"")</f>
      </c>
      <c r="DA24" s="78">
        <f>_xlfn.IFERROR(IF(CZ24&lt;&gt;CZ$2,"",INDEX(#REF!,$CW24,6)),"")</f>
      </c>
      <c r="DB24" s="78">
        <f>_xlfn.IFERROR(IF(CZ24&lt;&gt;CZ$2,"",INDEX(#REF!,$CW24,4)),"")</f>
      </c>
      <c r="DC24" s="89">
        <f>_xlfn.IFERROR(IF(CZ24&lt;&gt;CZ$2,"",INDEX(#REF!,$CW24,9)),"")</f>
      </c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</row>
    <row r="25" spans="1:118" ht="18" customHeight="1">
      <c r="A25" s="16"/>
      <c r="B25" s="44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6"/>
      <c r="AE25" s="223"/>
      <c r="AF25" s="224"/>
      <c r="AG25" s="224"/>
      <c r="AH25" s="224"/>
      <c r="AI25" s="224"/>
      <c r="AJ25" s="224"/>
      <c r="AK25" s="224"/>
      <c r="AL25" s="224"/>
      <c r="AM25" s="224"/>
      <c r="AN25" s="224"/>
      <c r="AO25" s="224"/>
      <c r="AP25" s="224"/>
      <c r="AQ25" s="225"/>
      <c r="AU25" s="28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58">
        <f t="shared" si="0"/>
      </c>
      <c r="BL25" s="83">
        <f>_xlfn.IFERROR(IF(BN25&lt;&gt;$BN$2,"",INDEX(#REF!,BK25,7)),"")</f>
      </c>
      <c r="BM25" s="77">
        <f>_xlfn.IFERROR(IF(BN25&lt;&gt;$BN$2,"",INDEX(#REF!,BK25,5)),"")</f>
      </c>
      <c r="BN25" s="77">
        <f>_xlfn.IFERROR(IF(INDEX(#REF!,BK25,8)&lt;&gt;$BN$2,"",INDEX(#REF!,BK25,8)),"")</f>
      </c>
      <c r="BO25" s="78">
        <f>_xlfn.IFERROR(IF(BN25&lt;&gt;$BN$2,"",INDEX(#REF!,BK25,6)),"")</f>
      </c>
      <c r="BP25" s="78">
        <f>_xlfn.IFERROR(IF(BN25&lt;&gt;$BN$2,"",INDEX(#REF!,BK25,4)),"")</f>
      </c>
      <c r="BQ25" s="84">
        <f>_xlfn.IFERROR(IF(BN25&lt;&gt;$BN$2,"",INDEX(#REF!,BK25,9)),"")</f>
      </c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22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58">
        <f t="shared" si="1"/>
      </c>
      <c r="CX25" s="83">
        <f>_xlfn.IFERROR(IF(CZ25&lt;&gt;CZ$2,"",INDEX(#REF!,$CW25,7)),"")</f>
      </c>
      <c r="CY25" s="77">
        <f>_xlfn.IFERROR(IF(CZ25&lt;&gt;CZ$2,"",INDEX(#REF!,$CW25,5)),"")</f>
      </c>
      <c r="CZ25" s="77">
        <f>_xlfn.IFERROR(IF(INDEX(#REF!,$CW25,8)&lt;&gt;CZ$2,"",INDEX(#REF!,$CW25,8)),"")</f>
      </c>
      <c r="DA25" s="78">
        <f>_xlfn.IFERROR(IF(CZ25&lt;&gt;CZ$2,"",INDEX(#REF!,$CW25,6)),"")</f>
      </c>
      <c r="DB25" s="78">
        <f>_xlfn.IFERROR(IF(CZ25&lt;&gt;CZ$2,"",INDEX(#REF!,$CW25,4)),"")</f>
      </c>
      <c r="DC25" s="89">
        <f>_xlfn.IFERROR(IF(CZ25&lt;&gt;CZ$2,"",INDEX(#REF!,$CW25,9)),"")</f>
      </c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</row>
    <row r="26" spans="1:118" ht="18" customHeight="1">
      <c r="A26" s="16"/>
      <c r="B26" s="47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9"/>
      <c r="AE26" s="246" t="s">
        <v>39</v>
      </c>
      <c r="AF26" s="247"/>
      <c r="AG26" s="247"/>
      <c r="AH26" s="247"/>
      <c r="AI26" s="247"/>
      <c r="AJ26" s="244"/>
      <c r="AK26" s="244"/>
      <c r="AL26" s="244"/>
      <c r="AM26" s="244"/>
      <c r="AN26" s="244"/>
      <c r="AO26" s="244"/>
      <c r="AP26" s="244"/>
      <c r="AQ26" s="245"/>
      <c r="AU26" s="28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58">
        <f t="shared" si="0"/>
      </c>
      <c r="BL26" s="83">
        <f>_xlfn.IFERROR(IF(BN26&lt;&gt;$BN$2,"",INDEX(#REF!,BK26,7)),"")</f>
      </c>
      <c r="BM26" s="77">
        <f>_xlfn.IFERROR(IF(BN26&lt;&gt;$BN$2,"",INDEX(#REF!,BK26,5)),"")</f>
      </c>
      <c r="BN26" s="77">
        <f>_xlfn.IFERROR(IF(INDEX(#REF!,BK26,8)&lt;&gt;$BN$2,"",INDEX(#REF!,BK26,8)),"")</f>
      </c>
      <c r="BO26" s="78">
        <f>_xlfn.IFERROR(IF(BN26&lt;&gt;$BN$2,"",INDEX(#REF!,BK26,6)),"")</f>
      </c>
      <c r="BP26" s="78">
        <f>_xlfn.IFERROR(IF(BN26&lt;&gt;$BN$2,"",INDEX(#REF!,BK26,4)),"")</f>
      </c>
      <c r="BQ26" s="84">
        <f>_xlfn.IFERROR(IF(BN26&lt;&gt;$BN$2,"",INDEX(#REF!,BK26,9)),"")</f>
      </c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22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58">
        <f t="shared" si="1"/>
      </c>
      <c r="CX26" s="83">
        <f>_xlfn.IFERROR(IF(CZ26&lt;&gt;CZ$2,"",INDEX(#REF!,$CW26,7)),"")</f>
      </c>
      <c r="CY26" s="77">
        <f>_xlfn.IFERROR(IF(CZ26&lt;&gt;CZ$2,"",INDEX(#REF!,$CW26,5)),"")</f>
      </c>
      <c r="CZ26" s="77">
        <f>_xlfn.IFERROR(IF(INDEX(#REF!,$CW26,8)&lt;&gt;CZ$2,"",INDEX(#REF!,$CW26,8)),"")</f>
      </c>
      <c r="DA26" s="78">
        <f>_xlfn.IFERROR(IF(CZ26&lt;&gt;CZ$2,"",INDEX(#REF!,$CW26,6)),"")</f>
      </c>
      <c r="DB26" s="78">
        <f>_xlfn.IFERROR(IF(CZ26&lt;&gt;CZ$2,"",INDEX(#REF!,$CW26,4)),"")</f>
      </c>
      <c r="DC26" s="89">
        <f>_xlfn.IFERROR(IF(CZ26&lt;&gt;CZ$2,"",INDEX(#REF!,$CW26,9)),"")</f>
      </c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</row>
    <row r="27" spans="1:118" ht="18" customHeight="1">
      <c r="A27" s="16"/>
      <c r="B27" s="8" t="s">
        <v>30</v>
      </c>
      <c r="AE27" s="99"/>
      <c r="AF27" s="99"/>
      <c r="AG27" s="99"/>
      <c r="AH27" s="99"/>
      <c r="AI27" s="99"/>
      <c r="AJ27" s="99"/>
      <c r="AK27" s="99"/>
      <c r="AL27" s="12"/>
      <c r="AM27" s="12"/>
      <c r="AN27" s="12"/>
      <c r="AO27" s="12"/>
      <c r="AP27" s="12"/>
      <c r="AQ27" s="12"/>
      <c r="AU27" s="28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58">
        <f t="shared" si="0"/>
      </c>
      <c r="BL27" s="83">
        <f>_xlfn.IFERROR(IF(BN27&lt;&gt;$BN$2,"",INDEX(#REF!,BK27,7)),"")</f>
      </c>
      <c r="BM27" s="77">
        <f>_xlfn.IFERROR(IF(BN27&lt;&gt;$BN$2,"",INDEX(#REF!,BK27,5)),"")</f>
      </c>
      <c r="BN27" s="77">
        <f>_xlfn.IFERROR(IF(INDEX(#REF!,BK27,8)&lt;&gt;$BN$2,"",INDEX(#REF!,BK27,8)),"")</f>
      </c>
      <c r="BO27" s="78">
        <f>_xlfn.IFERROR(IF(BN27&lt;&gt;$BN$2,"",INDEX(#REF!,BK27,6)),"")</f>
      </c>
      <c r="BP27" s="78">
        <f>_xlfn.IFERROR(IF(BN27&lt;&gt;$BN$2,"",INDEX(#REF!,BK27,4)),"")</f>
      </c>
      <c r="BQ27" s="84">
        <f>_xlfn.IFERROR(IF(BN27&lt;&gt;$BN$2,"",INDEX(#REF!,BK27,9)),"")</f>
      </c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22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58">
        <f t="shared" si="1"/>
      </c>
      <c r="CX27" s="83">
        <f>_xlfn.IFERROR(IF(CZ27&lt;&gt;CZ$2,"",INDEX(#REF!,$CW27,7)),"")</f>
      </c>
      <c r="CY27" s="77">
        <f>_xlfn.IFERROR(IF(CZ27&lt;&gt;CZ$2,"",INDEX(#REF!,$CW27,5)),"")</f>
      </c>
      <c r="CZ27" s="77">
        <f>_xlfn.IFERROR(IF(INDEX(#REF!,$CW27,8)&lt;&gt;CZ$2,"",INDEX(#REF!,$CW27,8)),"")</f>
      </c>
      <c r="DA27" s="78">
        <f>_xlfn.IFERROR(IF(CZ27&lt;&gt;CZ$2,"",INDEX(#REF!,$CW27,6)),"")</f>
      </c>
      <c r="DB27" s="78">
        <f>_xlfn.IFERROR(IF(CZ27&lt;&gt;CZ$2,"",INDEX(#REF!,$CW27,4)),"")</f>
      </c>
      <c r="DC27" s="89">
        <f>_xlfn.IFERROR(IF(CZ27&lt;&gt;CZ$2,"",INDEX(#REF!,$CW27,9)),"")</f>
      </c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</row>
    <row r="28" spans="1:118" ht="18" customHeight="1">
      <c r="A28" s="16"/>
      <c r="B28" s="21" t="s">
        <v>43</v>
      </c>
      <c r="C28" s="9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U28" s="28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58">
        <f t="shared" si="0"/>
      </c>
      <c r="BL28" s="83">
        <f>_xlfn.IFERROR(IF(BN28&lt;&gt;$BN$2,"",INDEX(#REF!,BK28,7)),"")</f>
      </c>
      <c r="BM28" s="77">
        <f>_xlfn.IFERROR(IF(BN28&lt;&gt;$BN$2,"",INDEX(#REF!,BK28,5)),"")</f>
      </c>
      <c r="BN28" s="77">
        <f>_xlfn.IFERROR(IF(INDEX(#REF!,BK28,8)&lt;&gt;$BN$2,"",INDEX(#REF!,BK28,8)),"")</f>
      </c>
      <c r="BO28" s="78">
        <f>_xlfn.IFERROR(IF(BN28&lt;&gt;$BN$2,"",INDEX(#REF!,BK28,6)),"")</f>
      </c>
      <c r="BP28" s="78">
        <f>_xlfn.IFERROR(IF(BN28&lt;&gt;$BN$2,"",INDEX(#REF!,BK28,4)),"")</f>
      </c>
      <c r="BQ28" s="84">
        <f>_xlfn.IFERROR(IF(BN28&lt;&gt;$BN$2,"",INDEX(#REF!,BK28,9)),"")</f>
      </c>
      <c r="BR28" s="16"/>
      <c r="BS28" s="16"/>
      <c r="BT28" s="16"/>
      <c r="BU28" s="16"/>
      <c r="BV28" s="16"/>
      <c r="BW28" s="16"/>
      <c r="BX28" s="16"/>
      <c r="BY28" s="16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58">
        <f t="shared" si="1"/>
      </c>
      <c r="CX28" s="83">
        <f>_xlfn.IFERROR(IF(CZ28&lt;&gt;CZ$2,"",INDEX(#REF!,$CW28,7)),"")</f>
      </c>
      <c r="CY28" s="77">
        <f>_xlfn.IFERROR(IF(CZ28&lt;&gt;CZ$2,"",INDEX(#REF!,$CW28,5)),"")</f>
      </c>
      <c r="CZ28" s="77">
        <f>_xlfn.IFERROR(IF(INDEX(#REF!,$CW28,8)&lt;&gt;CZ$2,"",INDEX(#REF!,$CW28,8)),"")</f>
      </c>
      <c r="DA28" s="78">
        <f>_xlfn.IFERROR(IF(CZ28&lt;&gt;CZ$2,"",INDEX(#REF!,$CW28,6)),"")</f>
      </c>
      <c r="DB28" s="78">
        <f>_xlfn.IFERROR(IF(CZ28&lt;&gt;CZ$2,"",INDEX(#REF!,$CW28,4)),"")</f>
      </c>
      <c r="DC28" s="89">
        <f>_xlfn.IFERROR(IF(CZ28&lt;&gt;CZ$2,"",INDEX(#REF!,$CW28,9)),"")</f>
      </c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</row>
    <row r="29" spans="1:118" ht="18" customHeight="1">
      <c r="A29" s="16"/>
      <c r="B29" s="76" t="s">
        <v>203</v>
      </c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U29" s="28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58">
        <f t="shared" si="0"/>
      </c>
      <c r="BL29" s="83">
        <f>_xlfn.IFERROR(IF(BN29&lt;&gt;$BN$2,"",INDEX(#REF!,BK29,7)),"")</f>
      </c>
      <c r="BM29" s="77">
        <f>_xlfn.IFERROR(IF(BN29&lt;&gt;$BN$2,"",INDEX(#REF!,BK29,5)),"")</f>
      </c>
      <c r="BN29" s="77">
        <f>_xlfn.IFERROR(IF(INDEX(#REF!,BK29,8)&lt;&gt;$BN$2,"",INDEX(#REF!,BK29,8)),"")</f>
      </c>
      <c r="BO29" s="78">
        <f>_xlfn.IFERROR(IF(BN29&lt;&gt;$BN$2,"",INDEX(#REF!,BK29,6)),"")</f>
      </c>
      <c r="BP29" s="78">
        <f>_xlfn.IFERROR(IF(BN29&lt;&gt;$BN$2,"",INDEX(#REF!,BK29,4)),"")</f>
      </c>
      <c r="BQ29" s="84">
        <f>_xlfn.IFERROR(IF(BN29&lt;&gt;$BN$2,"",INDEX(#REF!,BK29,9)),"")</f>
      </c>
      <c r="BR29" s="16"/>
      <c r="BS29" s="16"/>
      <c r="BT29" s="16"/>
      <c r="BU29" s="16"/>
      <c r="BV29" s="16"/>
      <c r="BW29" s="16"/>
      <c r="BX29" s="16"/>
      <c r="BY29" s="16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58">
        <f t="shared" si="1"/>
      </c>
      <c r="CX29" s="83">
        <f>_xlfn.IFERROR(IF(CZ29&lt;&gt;CZ$2,"",INDEX(#REF!,$CW29,7)),"")</f>
      </c>
      <c r="CY29" s="77">
        <f>_xlfn.IFERROR(IF(CZ29&lt;&gt;CZ$2,"",INDEX(#REF!,$CW29,5)),"")</f>
      </c>
      <c r="CZ29" s="77">
        <f>_xlfn.IFERROR(IF(INDEX(#REF!,$CW29,8)&lt;&gt;CZ$2,"",INDEX(#REF!,$CW29,8)),"")</f>
      </c>
      <c r="DA29" s="78">
        <f>_xlfn.IFERROR(IF(CZ29&lt;&gt;CZ$2,"",INDEX(#REF!,$CW29,6)),"")</f>
      </c>
      <c r="DB29" s="78">
        <f>_xlfn.IFERROR(IF(CZ29&lt;&gt;CZ$2,"",INDEX(#REF!,$CW29,4)),"")</f>
      </c>
      <c r="DC29" s="89">
        <f>_xlfn.IFERROR(IF(CZ29&lt;&gt;CZ$2,"",INDEX(#REF!,$CW29,9)),"")</f>
      </c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</row>
    <row r="30" spans="1:118" ht="18" customHeight="1">
      <c r="A30" s="16"/>
      <c r="B30" s="10" t="s">
        <v>36</v>
      </c>
      <c r="D30" s="9"/>
      <c r="E30" s="9"/>
      <c r="F30" s="9"/>
      <c r="G30" s="9"/>
      <c r="AU30" s="28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58">
        <f t="shared" si="0"/>
      </c>
      <c r="BL30" s="83">
        <f>_xlfn.IFERROR(IF(BN30&lt;&gt;$BN$2,"",INDEX(#REF!,BK30,7)),"")</f>
      </c>
      <c r="BM30" s="77">
        <f>_xlfn.IFERROR(IF(BN30&lt;&gt;$BN$2,"",INDEX(#REF!,BK30,5)),"")</f>
      </c>
      <c r="BN30" s="77">
        <f>_xlfn.IFERROR(IF(INDEX(#REF!,BK30,8)&lt;&gt;$BN$2,"",INDEX(#REF!,BK30,8)),"")</f>
      </c>
      <c r="BO30" s="78">
        <f>_xlfn.IFERROR(IF(BN30&lt;&gt;$BN$2,"",INDEX(#REF!,BK30,6)),"")</f>
      </c>
      <c r="BP30" s="78">
        <f>_xlfn.IFERROR(IF(BN30&lt;&gt;$BN$2,"",INDEX(#REF!,BK30,4)),"")</f>
      </c>
      <c r="BQ30" s="84">
        <f>_xlfn.IFERROR(IF(BN30&lt;&gt;$BN$2,"",INDEX(#REF!,BK30,9)),"")</f>
      </c>
      <c r="BR30" s="16"/>
      <c r="BS30" s="16"/>
      <c r="BT30" s="16"/>
      <c r="BU30" s="16"/>
      <c r="BV30" s="16"/>
      <c r="BW30" s="16"/>
      <c r="BX30" s="16"/>
      <c r="BY30" s="16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58">
        <f t="shared" si="1"/>
      </c>
      <c r="CX30" s="83">
        <f>_xlfn.IFERROR(IF(CZ30&lt;&gt;CZ$2,"",INDEX(#REF!,$CW30,7)),"")</f>
      </c>
      <c r="CY30" s="77">
        <f>_xlfn.IFERROR(IF(CZ30&lt;&gt;CZ$2,"",INDEX(#REF!,$CW30,5)),"")</f>
      </c>
      <c r="CZ30" s="77">
        <f>_xlfn.IFERROR(IF(INDEX(#REF!,$CW30,8)&lt;&gt;CZ$2,"",INDEX(#REF!,$CW30,8)),"")</f>
      </c>
      <c r="DA30" s="78">
        <f>_xlfn.IFERROR(IF(CZ30&lt;&gt;CZ$2,"",INDEX(#REF!,$CW30,6)),"")</f>
      </c>
      <c r="DB30" s="78">
        <f>_xlfn.IFERROR(IF(CZ30&lt;&gt;CZ$2,"",INDEX(#REF!,$CW30,4)),"")</f>
      </c>
      <c r="DC30" s="89">
        <f>_xlfn.IFERROR(IF(CZ30&lt;&gt;CZ$2,"",INDEX(#REF!,$CW30,9)),"")</f>
      </c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</row>
    <row r="31" spans="1:118" ht="18" customHeight="1">
      <c r="A31" s="16"/>
      <c r="B31" s="15" t="s">
        <v>9</v>
      </c>
      <c r="AU31" s="28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58">
        <f t="shared" si="0"/>
      </c>
      <c r="BL31" s="83">
        <f>_xlfn.IFERROR(IF(BN31&lt;&gt;$BN$2,"",INDEX(#REF!,BK31,7)),"")</f>
      </c>
      <c r="BM31" s="77">
        <f>_xlfn.IFERROR(IF(BN31&lt;&gt;$BN$2,"",INDEX(#REF!,BK31,5)),"")</f>
      </c>
      <c r="BN31" s="77">
        <f>_xlfn.IFERROR(IF(INDEX(#REF!,BK31,8)&lt;&gt;$BN$2,"",INDEX(#REF!,BK31,8)),"")</f>
      </c>
      <c r="BO31" s="78">
        <f>_xlfn.IFERROR(IF(BN31&lt;&gt;$BN$2,"",INDEX(#REF!,BK31,6)),"")</f>
      </c>
      <c r="BP31" s="78">
        <f>_xlfn.IFERROR(IF(BN31&lt;&gt;$BN$2,"",INDEX(#REF!,BK31,4)),"")</f>
      </c>
      <c r="BQ31" s="84">
        <f>_xlfn.IFERROR(IF(BN31&lt;&gt;$BN$2,"",INDEX(#REF!,BK31,9)),"")</f>
      </c>
      <c r="BR31" s="16"/>
      <c r="BS31" s="16"/>
      <c r="BT31" s="16"/>
      <c r="BU31" s="16"/>
      <c r="BV31" s="16"/>
      <c r="BW31" s="16"/>
      <c r="BX31" s="16"/>
      <c r="BY31" s="16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58">
        <f t="shared" si="1"/>
      </c>
      <c r="CX31" s="83">
        <f>_xlfn.IFERROR(IF(CZ31&lt;&gt;CZ$2,"",INDEX(#REF!,$CW31,7)),"")</f>
      </c>
      <c r="CY31" s="77">
        <f>_xlfn.IFERROR(IF(CZ31&lt;&gt;CZ$2,"",INDEX(#REF!,$CW31,5)),"")</f>
      </c>
      <c r="CZ31" s="77">
        <f>_xlfn.IFERROR(IF(INDEX(#REF!,$CW31,8)&lt;&gt;CZ$2,"",INDEX(#REF!,$CW31,8)),"")</f>
      </c>
      <c r="DA31" s="78">
        <f>_xlfn.IFERROR(IF(CZ31&lt;&gt;CZ$2,"",INDEX(#REF!,$CW31,6)),"")</f>
      </c>
      <c r="DB31" s="78">
        <f>_xlfn.IFERROR(IF(CZ31&lt;&gt;CZ$2,"",INDEX(#REF!,$CW31,4)),"")</f>
      </c>
      <c r="DC31" s="89">
        <f>_xlfn.IFERROR(IF(CZ31&lt;&gt;CZ$2,"",INDEX(#REF!,$CW31,9)),"")</f>
      </c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</row>
    <row r="32" spans="1:118" s="13" customFormat="1" ht="18" customHeight="1" outlineLevel="1">
      <c r="A32" s="17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AU32" s="17"/>
      <c r="BK32" s="58">
        <f t="shared" si="0"/>
      </c>
      <c r="BL32" s="83">
        <f>_xlfn.IFERROR(IF(BN32&lt;&gt;$BN$2,"",INDEX(#REF!,BK32,7)),"")</f>
      </c>
      <c r="BM32" s="77">
        <f>_xlfn.IFERROR(IF(BN32&lt;&gt;$BN$2,"",INDEX(#REF!,BK32,5)),"")</f>
      </c>
      <c r="BN32" s="77">
        <f>_xlfn.IFERROR(IF(INDEX(#REF!,BK32,8)&lt;&gt;$BN$2,"",INDEX(#REF!,BK32,8)),"")</f>
      </c>
      <c r="BO32" s="78">
        <f>_xlfn.IFERROR(IF(BN32&lt;&gt;$BN$2,"",INDEX(#REF!,BK32,6)),"")</f>
      </c>
      <c r="BP32" s="78">
        <f>_xlfn.IFERROR(IF(BN32&lt;&gt;$BN$2,"",INDEX(#REF!,BK32,4)),"")</f>
      </c>
      <c r="BQ32" s="84">
        <f>_xlfn.IFERROR(IF(BN32&lt;&gt;$BN$2,"",INDEX(#REF!,BK32,9)),"")</f>
      </c>
      <c r="BR32" s="16"/>
      <c r="BS32" s="16"/>
      <c r="BT32" s="16"/>
      <c r="BU32" s="16"/>
      <c r="BV32" s="16"/>
      <c r="BW32" s="16"/>
      <c r="BX32" s="16"/>
      <c r="BY32" s="16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58">
        <f t="shared" si="1"/>
      </c>
      <c r="CX32" s="83">
        <f>_xlfn.IFERROR(IF(CZ32&lt;&gt;CZ$2,"",INDEX(#REF!,$CW32,7)),"")</f>
      </c>
      <c r="CY32" s="77">
        <f>_xlfn.IFERROR(IF(CZ32&lt;&gt;CZ$2,"",INDEX(#REF!,$CW32,5)),"")</f>
      </c>
      <c r="CZ32" s="77">
        <f>_xlfn.IFERROR(IF(INDEX(#REF!,$CW32,8)&lt;&gt;CZ$2,"",INDEX(#REF!,$CW32,8)),"")</f>
      </c>
      <c r="DA32" s="78">
        <f>_xlfn.IFERROR(IF(CZ32&lt;&gt;CZ$2,"",INDEX(#REF!,$CW32,6)),"")</f>
      </c>
      <c r="DB32" s="78">
        <f>_xlfn.IFERROR(IF(CZ32&lt;&gt;CZ$2,"",INDEX(#REF!,$CW32,4)),"")</f>
      </c>
      <c r="DC32" s="89">
        <f>_xlfn.IFERROR(IF(CZ32&lt;&gt;CZ$2,"",INDEX(#REF!,$CW32,9)),"")</f>
      </c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</row>
    <row r="33" spans="1:118" ht="18" customHeight="1" outlineLevel="1">
      <c r="A33" s="16"/>
      <c r="AU33" s="16"/>
      <c r="BK33" s="58">
        <f t="shared" si="0"/>
      </c>
      <c r="BL33" s="83">
        <f>_xlfn.IFERROR(IF(BN33&lt;&gt;$BN$2,"",INDEX(#REF!,BK33,7)),"")</f>
      </c>
      <c r="BM33" s="77">
        <f>_xlfn.IFERROR(IF(BN33&lt;&gt;$BN$2,"",INDEX(#REF!,BK33,5)),"")</f>
      </c>
      <c r="BN33" s="77">
        <f>_xlfn.IFERROR(IF(INDEX(#REF!,BK33,8)&lt;&gt;$BN$2,"",INDEX(#REF!,BK33,8)),"")</f>
      </c>
      <c r="BO33" s="78">
        <f>_xlfn.IFERROR(IF(BN33&lt;&gt;$BN$2,"",INDEX(#REF!,BK33,6)),"")</f>
      </c>
      <c r="BP33" s="78">
        <f>_xlfn.IFERROR(IF(BN33&lt;&gt;$BN$2,"",INDEX(#REF!,BK33,4)),"")</f>
      </c>
      <c r="BQ33" s="84">
        <f>_xlfn.IFERROR(IF(BN33&lt;&gt;$BN$2,"",INDEX(#REF!,BK33,9)),"")</f>
      </c>
      <c r="BR33" s="16"/>
      <c r="BS33" s="16"/>
      <c r="BT33" s="16"/>
      <c r="BU33" s="16"/>
      <c r="BV33" s="16"/>
      <c r="BW33" s="16"/>
      <c r="BX33" s="16"/>
      <c r="BY33" s="16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58">
        <f t="shared" si="1"/>
      </c>
      <c r="CX33" s="83">
        <f>_xlfn.IFERROR(IF(CZ33&lt;&gt;CZ$2,"",INDEX(#REF!,$CW33,7)),"")</f>
      </c>
      <c r="CY33" s="77">
        <f>_xlfn.IFERROR(IF(CZ33&lt;&gt;CZ$2,"",INDEX(#REF!,$CW33,5)),"")</f>
      </c>
      <c r="CZ33" s="77">
        <f>_xlfn.IFERROR(IF(INDEX(#REF!,$CW33,8)&lt;&gt;CZ$2,"",INDEX(#REF!,$CW33,8)),"")</f>
      </c>
      <c r="DA33" s="78">
        <f>_xlfn.IFERROR(IF(CZ33&lt;&gt;CZ$2,"",INDEX(#REF!,$CW33,6)),"")</f>
      </c>
      <c r="DB33" s="78">
        <f>_xlfn.IFERROR(IF(CZ33&lt;&gt;CZ$2,"",INDEX(#REF!,$CW33,4)),"")</f>
      </c>
      <c r="DC33" s="89">
        <f>_xlfn.IFERROR(IF(CZ33&lt;&gt;CZ$2,"",INDEX(#REF!,$CW33,9)),"")</f>
      </c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</row>
    <row r="34" spans="1:118" ht="18" customHeight="1" outlineLevel="1">
      <c r="A34" s="16"/>
      <c r="AU34" s="16"/>
      <c r="BK34" s="58">
        <f t="shared" si="0"/>
      </c>
      <c r="BL34" s="83">
        <f>_xlfn.IFERROR(IF(BN34&lt;&gt;$BN$2,"",INDEX(#REF!,BK34,7)),"")</f>
      </c>
      <c r="BM34" s="77">
        <f>_xlfn.IFERROR(IF(BN34&lt;&gt;$BN$2,"",INDEX(#REF!,BK34,5)),"")</f>
      </c>
      <c r="BN34" s="77">
        <f>_xlfn.IFERROR(IF(INDEX(#REF!,BK34,8)&lt;&gt;$BN$2,"",INDEX(#REF!,BK34,8)),"")</f>
      </c>
      <c r="BO34" s="78">
        <f>_xlfn.IFERROR(IF(BN34&lt;&gt;$BN$2,"",INDEX(#REF!,BK34,6)),"")</f>
      </c>
      <c r="BP34" s="78">
        <f>_xlfn.IFERROR(IF(BN34&lt;&gt;$BN$2,"",INDEX(#REF!,BK34,4)),"")</f>
      </c>
      <c r="BQ34" s="84">
        <f>_xlfn.IFERROR(IF(BN34&lt;&gt;$BN$2,"",INDEX(#REF!,BK34,9)),"")</f>
      </c>
      <c r="BR34" s="16"/>
      <c r="BS34" s="16"/>
      <c r="BT34" s="16"/>
      <c r="BU34" s="16"/>
      <c r="BV34" s="16"/>
      <c r="BW34" s="16"/>
      <c r="BX34" s="16"/>
      <c r="BY34" s="16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58">
        <f t="shared" si="1"/>
      </c>
      <c r="CX34" s="83">
        <f>_xlfn.IFERROR(IF(CZ34&lt;&gt;CZ$2,"",INDEX(#REF!,$CW34,7)),"")</f>
      </c>
      <c r="CY34" s="77">
        <f>_xlfn.IFERROR(IF(CZ34&lt;&gt;CZ$2,"",INDEX(#REF!,$CW34,5)),"")</f>
      </c>
      <c r="CZ34" s="77">
        <f>_xlfn.IFERROR(IF(INDEX(#REF!,$CW34,8)&lt;&gt;CZ$2,"",INDEX(#REF!,$CW34,8)),"")</f>
      </c>
      <c r="DA34" s="78">
        <f>_xlfn.IFERROR(IF(CZ34&lt;&gt;CZ$2,"",INDEX(#REF!,$CW34,6)),"")</f>
      </c>
      <c r="DB34" s="78">
        <f>_xlfn.IFERROR(IF(CZ34&lt;&gt;CZ$2,"",INDEX(#REF!,$CW34,4)),"")</f>
      </c>
      <c r="DC34" s="89">
        <f>_xlfn.IFERROR(IF(CZ34&lt;&gt;CZ$2,"",INDEX(#REF!,$CW34,9)),"")</f>
      </c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</row>
    <row r="35" spans="1:118" ht="18" customHeight="1" outlineLevel="1">
      <c r="A35" s="16"/>
      <c r="AU35" s="16"/>
      <c r="BK35" s="58">
        <f t="shared" si="0"/>
      </c>
      <c r="BL35" s="83">
        <f>_xlfn.IFERROR(IF(BN35&lt;&gt;$BN$2,"",INDEX(#REF!,BK35,7)),"")</f>
      </c>
      <c r="BM35" s="77">
        <f>_xlfn.IFERROR(IF(BN35&lt;&gt;$BN$2,"",INDEX(#REF!,BK35,5)),"")</f>
      </c>
      <c r="BN35" s="77">
        <f>_xlfn.IFERROR(IF(INDEX(#REF!,BK35,8)&lt;&gt;$BN$2,"",INDEX(#REF!,BK35,8)),"")</f>
      </c>
      <c r="BO35" s="78">
        <f>_xlfn.IFERROR(IF(BN35&lt;&gt;$BN$2,"",INDEX(#REF!,BK35,6)),"")</f>
      </c>
      <c r="BP35" s="78">
        <f>_xlfn.IFERROR(IF(BN35&lt;&gt;$BN$2,"",INDEX(#REF!,BK35,4)),"")</f>
      </c>
      <c r="BQ35" s="84">
        <f>_xlfn.IFERROR(IF(BN35&lt;&gt;$BN$2,"",INDEX(#REF!,BK35,9)),"")</f>
      </c>
      <c r="BR35" s="16"/>
      <c r="BS35" s="16"/>
      <c r="BT35" s="16"/>
      <c r="BU35" s="16"/>
      <c r="BV35" s="16"/>
      <c r="BW35" s="16"/>
      <c r="BX35" s="16"/>
      <c r="BY35" s="16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58">
        <f t="shared" si="1"/>
      </c>
      <c r="CX35" s="83">
        <f>_xlfn.IFERROR(IF(CZ35&lt;&gt;CZ$2,"",INDEX(#REF!,$CW35,7)),"")</f>
      </c>
      <c r="CY35" s="77">
        <f>_xlfn.IFERROR(IF(CZ35&lt;&gt;CZ$2,"",INDEX(#REF!,$CW35,5)),"")</f>
      </c>
      <c r="CZ35" s="77">
        <f>_xlfn.IFERROR(IF(INDEX(#REF!,$CW35,8)&lt;&gt;CZ$2,"",INDEX(#REF!,$CW35,8)),"")</f>
      </c>
      <c r="DA35" s="78">
        <f>_xlfn.IFERROR(IF(CZ35&lt;&gt;CZ$2,"",INDEX(#REF!,$CW35,6)),"")</f>
      </c>
      <c r="DB35" s="78">
        <f>_xlfn.IFERROR(IF(CZ35&lt;&gt;CZ$2,"",INDEX(#REF!,$CW35,4)),"")</f>
      </c>
      <c r="DC35" s="89">
        <f>_xlfn.IFERROR(IF(CZ35&lt;&gt;CZ$2,"",INDEX(#REF!,$CW35,9)),"")</f>
      </c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</row>
    <row r="36" spans="1:118" ht="18" customHeight="1" outlineLevel="1">
      <c r="A36" s="16"/>
      <c r="AU36" s="16"/>
      <c r="BK36" s="58">
        <f t="shared" si="0"/>
      </c>
      <c r="BL36" s="83">
        <f>_xlfn.IFERROR(IF(BN36&lt;&gt;$BN$2,"",INDEX(#REF!,BK36,7)),"")</f>
      </c>
      <c r="BM36" s="77">
        <f>_xlfn.IFERROR(IF(BN36&lt;&gt;$BN$2,"",INDEX(#REF!,BK36,5)),"")</f>
      </c>
      <c r="BN36" s="77">
        <f>_xlfn.IFERROR(IF(INDEX(#REF!,BK36,8)&lt;&gt;$BN$2,"",INDEX(#REF!,BK36,8)),"")</f>
      </c>
      <c r="BO36" s="78">
        <f>_xlfn.IFERROR(IF(BN36&lt;&gt;$BN$2,"",INDEX(#REF!,BK36,6)),"")</f>
      </c>
      <c r="BP36" s="78">
        <f>_xlfn.IFERROR(IF(BN36&lt;&gt;$BN$2,"",INDEX(#REF!,BK36,4)),"")</f>
      </c>
      <c r="BQ36" s="84">
        <f>_xlfn.IFERROR(IF(BN36&lt;&gt;$BN$2,"",INDEX(#REF!,BK36,9)),"")</f>
      </c>
      <c r="BR36" s="16"/>
      <c r="BS36" s="16"/>
      <c r="BT36" s="16"/>
      <c r="BU36" s="16"/>
      <c r="BV36" s="16"/>
      <c r="BW36" s="16"/>
      <c r="BX36" s="16"/>
      <c r="BY36" s="16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58">
        <f t="shared" si="1"/>
      </c>
      <c r="CX36" s="83">
        <f>_xlfn.IFERROR(IF(CZ36&lt;&gt;CZ$2,"",INDEX(#REF!,$CW36,7)),"")</f>
      </c>
      <c r="CY36" s="77">
        <f>_xlfn.IFERROR(IF(CZ36&lt;&gt;CZ$2,"",INDEX(#REF!,$CW36,5)),"")</f>
      </c>
      <c r="CZ36" s="77">
        <f>_xlfn.IFERROR(IF(INDEX(#REF!,$CW36,8)&lt;&gt;CZ$2,"",INDEX(#REF!,$CW36,8)),"")</f>
      </c>
      <c r="DA36" s="78">
        <f>_xlfn.IFERROR(IF(CZ36&lt;&gt;CZ$2,"",INDEX(#REF!,$CW36,6)),"")</f>
      </c>
      <c r="DB36" s="78">
        <f>_xlfn.IFERROR(IF(CZ36&lt;&gt;CZ$2,"",INDEX(#REF!,$CW36,4)),"")</f>
      </c>
      <c r="DC36" s="89">
        <f>_xlfn.IFERROR(IF(CZ36&lt;&gt;CZ$2,"",INDEX(#REF!,$CW36,9)),"")</f>
      </c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</row>
    <row r="37" spans="1:118" ht="18" customHeight="1" outlineLevel="1">
      <c r="A37" s="16"/>
      <c r="AU37" s="16"/>
      <c r="BK37" s="58">
        <f t="shared" si="0"/>
      </c>
      <c r="BL37" s="83">
        <f>_xlfn.IFERROR(IF(BN37&lt;&gt;$BN$2,"",INDEX(#REF!,BK37,7)),"")</f>
      </c>
      <c r="BM37" s="77">
        <f>_xlfn.IFERROR(IF(BN37&lt;&gt;$BN$2,"",INDEX(#REF!,BK37,5)),"")</f>
      </c>
      <c r="BN37" s="77">
        <f>_xlfn.IFERROR(IF(INDEX(#REF!,BK37,8)&lt;&gt;$BN$2,"",INDEX(#REF!,BK37,8)),"")</f>
      </c>
      <c r="BO37" s="78">
        <f>_xlfn.IFERROR(IF(BN37&lt;&gt;$BN$2,"",INDEX(#REF!,BK37,6)),"")</f>
      </c>
      <c r="BP37" s="78">
        <f>_xlfn.IFERROR(IF(BN37&lt;&gt;$BN$2,"",INDEX(#REF!,BK37,4)),"")</f>
      </c>
      <c r="BQ37" s="84">
        <f>_xlfn.IFERROR(IF(BN37&lt;&gt;$BN$2,"",INDEX(#REF!,BK37,9)),"")</f>
      </c>
      <c r="BR37" s="16"/>
      <c r="BS37" s="16"/>
      <c r="BT37" s="16"/>
      <c r="BU37" s="16"/>
      <c r="BV37" s="16"/>
      <c r="BW37" s="16"/>
      <c r="BX37" s="16"/>
      <c r="BY37" s="16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58">
        <f t="shared" si="1"/>
      </c>
      <c r="CX37" s="83">
        <f>_xlfn.IFERROR(IF(CZ37&lt;&gt;CZ$2,"",INDEX(#REF!,$CW37,7)),"")</f>
      </c>
      <c r="CY37" s="77">
        <f>_xlfn.IFERROR(IF(CZ37&lt;&gt;CZ$2,"",INDEX(#REF!,$CW37,5)),"")</f>
      </c>
      <c r="CZ37" s="77">
        <f>_xlfn.IFERROR(IF(INDEX(#REF!,$CW37,8)&lt;&gt;CZ$2,"",INDEX(#REF!,$CW37,8)),"")</f>
      </c>
      <c r="DA37" s="78">
        <f>_xlfn.IFERROR(IF(CZ37&lt;&gt;CZ$2,"",INDEX(#REF!,$CW37,6)),"")</f>
      </c>
      <c r="DB37" s="78">
        <f>_xlfn.IFERROR(IF(CZ37&lt;&gt;CZ$2,"",INDEX(#REF!,$CW37,4)),"")</f>
      </c>
      <c r="DC37" s="89">
        <f>_xlfn.IFERROR(IF(CZ37&lt;&gt;CZ$2,"",INDEX(#REF!,$CW37,9)),"")</f>
      </c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</row>
    <row r="38" spans="1:118" ht="18" customHeight="1" outlineLevel="1">
      <c r="A38" s="16"/>
      <c r="AU38" s="16"/>
      <c r="BK38" s="58">
        <f t="shared" si="0"/>
      </c>
      <c r="BL38" s="83">
        <f>_xlfn.IFERROR(IF(BN38&lt;&gt;$BN$2,"",INDEX(#REF!,BK38,7)),"")</f>
      </c>
      <c r="BM38" s="77">
        <f>_xlfn.IFERROR(IF(BN38&lt;&gt;$BN$2,"",INDEX(#REF!,BK38,5)),"")</f>
      </c>
      <c r="BN38" s="77">
        <f>_xlfn.IFERROR(IF(INDEX(#REF!,BK38,8)&lt;&gt;$BN$2,"",INDEX(#REF!,BK38,8)),"")</f>
      </c>
      <c r="BO38" s="78">
        <f>_xlfn.IFERROR(IF(BN38&lt;&gt;$BN$2,"",INDEX(#REF!,BK38,6)),"")</f>
      </c>
      <c r="BP38" s="78">
        <f>_xlfn.IFERROR(IF(BN38&lt;&gt;$BN$2,"",INDEX(#REF!,BK38,4)),"")</f>
      </c>
      <c r="BQ38" s="84">
        <f>_xlfn.IFERROR(IF(BN38&lt;&gt;$BN$2,"",INDEX(#REF!,BK38,9)),"")</f>
      </c>
      <c r="BR38" s="16"/>
      <c r="BS38" s="16"/>
      <c r="BT38" s="16"/>
      <c r="BU38" s="16"/>
      <c r="BV38" s="16"/>
      <c r="BW38" s="16"/>
      <c r="BX38" s="16"/>
      <c r="BY38" s="16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58">
        <f t="shared" si="1"/>
      </c>
      <c r="CX38" s="83">
        <f>_xlfn.IFERROR(IF(CZ38&lt;&gt;CZ$2,"",INDEX(#REF!,$CW38,7)),"")</f>
      </c>
      <c r="CY38" s="77">
        <f>_xlfn.IFERROR(IF(CZ38&lt;&gt;CZ$2,"",INDEX(#REF!,$CW38,5)),"")</f>
      </c>
      <c r="CZ38" s="77">
        <f>_xlfn.IFERROR(IF(INDEX(#REF!,$CW38,8)&lt;&gt;CZ$2,"",INDEX(#REF!,$CW38,8)),"")</f>
      </c>
      <c r="DA38" s="78">
        <f>_xlfn.IFERROR(IF(CZ38&lt;&gt;CZ$2,"",INDEX(#REF!,$CW38,6)),"")</f>
      </c>
      <c r="DB38" s="78">
        <f>_xlfn.IFERROR(IF(CZ38&lt;&gt;CZ$2,"",INDEX(#REF!,$CW38,4)),"")</f>
      </c>
      <c r="DC38" s="89">
        <f>_xlfn.IFERROR(IF(CZ38&lt;&gt;CZ$2,"",INDEX(#REF!,$CW38,9)),"")</f>
      </c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</row>
    <row r="39" spans="1:118" ht="18" customHeight="1" outlineLevel="1">
      <c r="A39" s="16"/>
      <c r="AU39" s="16"/>
      <c r="BK39" s="58">
        <f t="shared" si="0"/>
      </c>
      <c r="BL39" s="83">
        <f>_xlfn.IFERROR(IF(BN39&lt;&gt;$BN$2,"",INDEX(#REF!,BK39,7)),"")</f>
      </c>
      <c r="BM39" s="77">
        <f>_xlfn.IFERROR(IF(BN39&lt;&gt;$BN$2,"",INDEX(#REF!,BK39,5)),"")</f>
      </c>
      <c r="BN39" s="77">
        <f>_xlfn.IFERROR(IF(INDEX(#REF!,BK39,8)&lt;&gt;$BN$2,"",INDEX(#REF!,BK39,8)),"")</f>
      </c>
      <c r="BO39" s="78">
        <f>_xlfn.IFERROR(IF(BN39&lt;&gt;$BN$2,"",INDEX(#REF!,BK39,6)),"")</f>
      </c>
      <c r="BP39" s="78">
        <f>_xlfn.IFERROR(IF(BN39&lt;&gt;$BN$2,"",INDEX(#REF!,BK39,4)),"")</f>
      </c>
      <c r="BQ39" s="84">
        <f>_xlfn.IFERROR(IF(BN39&lt;&gt;$BN$2,"",INDEX(#REF!,BK39,9)),"")</f>
      </c>
      <c r="BR39" s="16"/>
      <c r="BS39" s="16"/>
      <c r="BT39" s="16"/>
      <c r="BU39" s="16"/>
      <c r="BV39" s="16"/>
      <c r="BW39" s="16"/>
      <c r="BX39" s="16"/>
      <c r="BY39" s="16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58">
        <f t="shared" si="1"/>
      </c>
      <c r="CX39" s="83">
        <f>_xlfn.IFERROR(IF(CZ39&lt;&gt;CZ$2,"",INDEX(#REF!,$CW39,7)),"")</f>
      </c>
      <c r="CY39" s="77">
        <f>_xlfn.IFERROR(IF(CZ39&lt;&gt;CZ$2,"",INDEX(#REF!,$CW39,5)),"")</f>
      </c>
      <c r="CZ39" s="77">
        <f>_xlfn.IFERROR(IF(INDEX(#REF!,$CW39,8)&lt;&gt;CZ$2,"",INDEX(#REF!,$CW39,8)),"")</f>
      </c>
      <c r="DA39" s="78">
        <f>_xlfn.IFERROR(IF(CZ39&lt;&gt;CZ$2,"",INDEX(#REF!,$CW39,6)),"")</f>
      </c>
      <c r="DB39" s="78">
        <f>_xlfn.IFERROR(IF(CZ39&lt;&gt;CZ$2,"",INDEX(#REF!,$CW39,4)),"")</f>
      </c>
      <c r="DC39" s="89">
        <f>_xlfn.IFERROR(IF(CZ39&lt;&gt;CZ$2,"",INDEX(#REF!,$CW39,9)),"")</f>
      </c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</row>
    <row r="40" spans="1:118" ht="18" customHeight="1" outlineLevel="1">
      <c r="A40" s="16"/>
      <c r="AU40" s="16"/>
      <c r="BK40" s="58">
        <f t="shared" si="0"/>
      </c>
      <c r="BL40" s="83">
        <f>_xlfn.IFERROR(IF(BN40&lt;&gt;$BN$2,"",INDEX(#REF!,BK40,7)),"")</f>
      </c>
      <c r="BM40" s="77">
        <f>_xlfn.IFERROR(IF(BN40&lt;&gt;$BN$2,"",INDEX(#REF!,BK40,5)),"")</f>
      </c>
      <c r="BN40" s="77">
        <f>_xlfn.IFERROR(IF(INDEX(#REF!,BK40,8)&lt;&gt;$BN$2,"",INDEX(#REF!,BK40,8)),"")</f>
      </c>
      <c r="BO40" s="78">
        <f>_xlfn.IFERROR(IF(BN40&lt;&gt;$BN$2,"",INDEX(#REF!,BK40,6)),"")</f>
      </c>
      <c r="BP40" s="78">
        <f>_xlfn.IFERROR(IF(BN40&lt;&gt;$BN$2,"",INDEX(#REF!,BK40,4)),"")</f>
      </c>
      <c r="BQ40" s="84">
        <f>_xlfn.IFERROR(IF(BN40&lt;&gt;$BN$2,"",INDEX(#REF!,BK40,9)),"")</f>
      </c>
      <c r="BR40" s="16"/>
      <c r="BS40" s="16"/>
      <c r="BT40" s="16"/>
      <c r="BU40" s="16"/>
      <c r="BV40" s="16"/>
      <c r="BW40" s="16"/>
      <c r="BX40" s="16"/>
      <c r="BY40" s="16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58">
        <f t="shared" si="1"/>
      </c>
      <c r="CX40" s="83">
        <f>_xlfn.IFERROR(IF(CZ40&lt;&gt;CZ$2,"",INDEX(#REF!,$CW40,7)),"")</f>
      </c>
      <c r="CY40" s="77">
        <f>_xlfn.IFERROR(IF(CZ40&lt;&gt;CZ$2,"",INDEX(#REF!,$CW40,5)),"")</f>
      </c>
      <c r="CZ40" s="77">
        <f>_xlfn.IFERROR(IF(INDEX(#REF!,$CW40,8)&lt;&gt;CZ$2,"",INDEX(#REF!,$CW40,8)),"")</f>
      </c>
      <c r="DA40" s="78">
        <f>_xlfn.IFERROR(IF(CZ40&lt;&gt;CZ$2,"",INDEX(#REF!,$CW40,6)),"")</f>
      </c>
      <c r="DB40" s="78">
        <f>_xlfn.IFERROR(IF(CZ40&lt;&gt;CZ$2,"",INDEX(#REF!,$CW40,4)),"")</f>
      </c>
      <c r="DC40" s="89">
        <f>_xlfn.IFERROR(IF(CZ40&lt;&gt;CZ$2,"",INDEX(#REF!,$CW40,9)),"")</f>
      </c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</row>
    <row r="41" spans="1:118" ht="18" customHeight="1" outlineLevel="1">
      <c r="A41" s="16"/>
      <c r="AU41" s="16"/>
      <c r="BK41" s="58">
        <f t="shared" si="0"/>
      </c>
      <c r="BL41" s="83">
        <f>_xlfn.IFERROR(IF(BN41&lt;&gt;$BN$2,"",INDEX(#REF!,BK41,7)),"")</f>
      </c>
      <c r="BM41" s="77">
        <f>_xlfn.IFERROR(IF(BN41&lt;&gt;$BN$2,"",INDEX(#REF!,BK41,5)),"")</f>
      </c>
      <c r="BN41" s="77">
        <f>_xlfn.IFERROR(IF(INDEX(#REF!,BK41,8)&lt;&gt;$BN$2,"",INDEX(#REF!,BK41,8)),"")</f>
      </c>
      <c r="BO41" s="78">
        <f>_xlfn.IFERROR(IF(BN41&lt;&gt;$BN$2,"",INDEX(#REF!,BK41,6)),"")</f>
      </c>
      <c r="BP41" s="78">
        <f>_xlfn.IFERROR(IF(BN41&lt;&gt;$BN$2,"",INDEX(#REF!,BK41,4)),"")</f>
      </c>
      <c r="BQ41" s="84">
        <f>_xlfn.IFERROR(IF(BN41&lt;&gt;$BN$2,"",INDEX(#REF!,BK41,9)),"")</f>
      </c>
      <c r="BR41" s="16"/>
      <c r="BS41" s="16"/>
      <c r="BT41" s="16"/>
      <c r="BU41" s="16"/>
      <c r="BV41" s="16"/>
      <c r="BW41" s="16"/>
      <c r="BX41" s="16"/>
      <c r="BY41" s="16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58">
        <f t="shared" si="1"/>
      </c>
      <c r="CX41" s="83">
        <f>_xlfn.IFERROR(IF(CZ41&lt;&gt;CZ$2,"",INDEX(#REF!,$CW41,7)),"")</f>
      </c>
      <c r="CY41" s="77">
        <f>_xlfn.IFERROR(IF(CZ41&lt;&gt;CZ$2,"",INDEX(#REF!,$CW41,5)),"")</f>
      </c>
      <c r="CZ41" s="77">
        <f>_xlfn.IFERROR(IF(INDEX(#REF!,$CW41,8)&lt;&gt;CZ$2,"",INDEX(#REF!,$CW41,8)),"")</f>
      </c>
      <c r="DA41" s="78">
        <f>_xlfn.IFERROR(IF(CZ41&lt;&gt;CZ$2,"",INDEX(#REF!,$CW41,6)),"")</f>
      </c>
      <c r="DB41" s="78">
        <f>_xlfn.IFERROR(IF(CZ41&lt;&gt;CZ$2,"",INDEX(#REF!,$CW41,4)),"")</f>
      </c>
      <c r="DC41" s="89">
        <f>_xlfn.IFERROR(IF(CZ41&lt;&gt;CZ$2,"",INDEX(#REF!,$CW41,9)),"")</f>
      </c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</row>
    <row r="42" spans="1:118" ht="18" customHeight="1" outlineLevel="1">
      <c r="A42" s="16"/>
      <c r="AU42" s="16"/>
      <c r="BK42" s="58">
        <f t="shared" si="0"/>
      </c>
      <c r="BL42" s="83">
        <f>_xlfn.IFERROR(IF(BN42&lt;&gt;$BN$2,"",INDEX(#REF!,BK42,7)),"")</f>
      </c>
      <c r="BM42" s="77">
        <f>_xlfn.IFERROR(IF(BN42&lt;&gt;$BN$2,"",INDEX(#REF!,BK42,5)),"")</f>
      </c>
      <c r="BN42" s="77">
        <f>_xlfn.IFERROR(IF(INDEX(#REF!,BK42,8)&lt;&gt;$BN$2,"",INDEX(#REF!,BK42,8)),"")</f>
      </c>
      <c r="BO42" s="78">
        <f>_xlfn.IFERROR(IF(BN42&lt;&gt;$BN$2,"",INDEX(#REF!,BK42,6)),"")</f>
      </c>
      <c r="BP42" s="78">
        <f>_xlfn.IFERROR(IF(BN42&lt;&gt;$BN$2,"",INDEX(#REF!,BK42,4)),"")</f>
      </c>
      <c r="BQ42" s="84">
        <f>_xlfn.IFERROR(IF(BN42&lt;&gt;$BN$2,"",INDEX(#REF!,BK42,9)),"")</f>
      </c>
      <c r="BR42" s="16"/>
      <c r="BS42" s="16"/>
      <c r="BT42" s="16"/>
      <c r="BU42" s="16"/>
      <c r="BV42" s="16"/>
      <c r="BW42" s="16"/>
      <c r="BX42" s="16"/>
      <c r="BY42" s="16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58">
        <f t="shared" si="1"/>
      </c>
      <c r="CX42" s="83">
        <f>_xlfn.IFERROR(IF(CZ42&lt;&gt;CZ$2,"",INDEX(#REF!,$CW42,7)),"")</f>
      </c>
      <c r="CY42" s="77">
        <f>_xlfn.IFERROR(IF(CZ42&lt;&gt;CZ$2,"",INDEX(#REF!,$CW42,5)),"")</f>
      </c>
      <c r="CZ42" s="77">
        <f>_xlfn.IFERROR(IF(INDEX(#REF!,$CW42,8)&lt;&gt;CZ$2,"",INDEX(#REF!,$CW42,8)),"")</f>
      </c>
      <c r="DA42" s="78">
        <f>_xlfn.IFERROR(IF(CZ42&lt;&gt;CZ$2,"",INDEX(#REF!,$CW42,6)),"")</f>
      </c>
      <c r="DB42" s="78">
        <f>_xlfn.IFERROR(IF(CZ42&lt;&gt;CZ$2,"",INDEX(#REF!,$CW42,4)),"")</f>
      </c>
      <c r="DC42" s="89">
        <f>_xlfn.IFERROR(IF(CZ42&lt;&gt;CZ$2,"",INDEX(#REF!,$CW42,9)),"")</f>
      </c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</row>
    <row r="43" spans="1:118" ht="18" customHeight="1" outlineLevel="1">
      <c r="A43" s="16"/>
      <c r="AU43" s="16"/>
      <c r="BK43" s="58">
        <f t="shared" si="0"/>
      </c>
      <c r="BL43" s="83">
        <f>_xlfn.IFERROR(IF(BN43&lt;&gt;$BN$2,"",INDEX(#REF!,BK43,7)),"")</f>
      </c>
      <c r="BM43" s="77">
        <f>_xlfn.IFERROR(IF(BN43&lt;&gt;$BN$2,"",INDEX(#REF!,BK43,5)),"")</f>
      </c>
      <c r="BN43" s="77">
        <f>_xlfn.IFERROR(IF(INDEX(#REF!,BK43,8)&lt;&gt;$BN$2,"",INDEX(#REF!,BK43,8)),"")</f>
      </c>
      <c r="BO43" s="78">
        <f>_xlfn.IFERROR(IF(BN43&lt;&gt;$BN$2,"",INDEX(#REF!,BK43,6)),"")</f>
      </c>
      <c r="BP43" s="78">
        <f>_xlfn.IFERROR(IF(BN43&lt;&gt;$BN$2,"",INDEX(#REF!,BK43,4)),"")</f>
      </c>
      <c r="BQ43" s="84">
        <f>_xlfn.IFERROR(IF(BN43&lt;&gt;$BN$2,"",INDEX(#REF!,BK43,9)),"")</f>
      </c>
      <c r="BR43" s="16"/>
      <c r="BS43" s="16"/>
      <c r="BT43" s="16"/>
      <c r="BU43" s="16"/>
      <c r="BV43" s="16"/>
      <c r="BW43" s="16"/>
      <c r="BX43" s="16"/>
      <c r="BY43" s="16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58">
        <f t="shared" si="1"/>
      </c>
      <c r="CX43" s="83">
        <f>_xlfn.IFERROR(IF(CZ43&lt;&gt;CZ$2,"",INDEX(#REF!,$CW43,7)),"")</f>
      </c>
      <c r="CY43" s="77">
        <f>_xlfn.IFERROR(IF(CZ43&lt;&gt;CZ$2,"",INDEX(#REF!,$CW43,5)),"")</f>
      </c>
      <c r="CZ43" s="77">
        <f>_xlfn.IFERROR(IF(INDEX(#REF!,$CW43,8)&lt;&gt;CZ$2,"",INDEX(#REF!,$CW43,8)),"")</f>
      </c>
      <c r="DA43" s="78">
        <f>_xlfn.IFERROR(IF(CZ43&lt;&gt;CZ$2,"",INDEX(#REF!,$CW43,6)),"")</f>
      </c>
      <c r="DB43" s="78">
        <f>_xlfn.IFERROR(IF(CZ43&lt;&gt;CZ$2,"",INDEX(#REF!,$CW43,4)),"")</f>
      </c>
      <c r="DC43" s="89">
        <f>_xlfn.IFERROR(IF(CZ43&lt;&gt;CZ$2,"",INDEX(#REF!,$CW43,9)),"")</f>
      </c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</row>
    <row r="44" spans="1:118" ht="18" customHeight="1" outlineLevel="1">
      <c r="A44" s="16"/>
      <c r="AU44" s="16"/>
      <c r="BK44" s="58">
        <f t="shared" si="0"/>
      </c>
      <c r="BL44" s="83">
        <f>_xlfn.IFERROR(IF(BN44&lt;&gt;$BN$2,"",INDEX(#REF!,BK44,7)),"")</f>
      </c>
      <c r="BM44" s="77">
        <f>_xlfn.IFERROR(IF(BN44&lt;&gt;$BN$2,"",INDEX(#REF!,BK44,5)),"")</f>
      </c>
      <c r="BN44" s="77">
        <f>_xlfn.IFERROR(IF(INDEX(#REF!,BK44,8)&lt;&gt;$BN$2,"",INDEX(#REF!,BK44,8)),"")</f>
      </c>
      <c r="BO44" s="78">
        <f>_xlfn.IFERROR(IF(BN44&lt;&gt;$BN$2,"",INDEX(#REF!,BK44,6)),"")</f>
      </c>
      <c r="BP44" s="78">
        <f>_xlfn.IFERROR(IF(BN44&lt;&gt;$BN$2,"",INDEX(#REF!,BK44,4)),"")</f>
      </c>
      <c r="BQ44" s="84">
        <f>_xlfn.IFERROR(IF(BN44&lt;&gt;$BN$2,"",INDEX(#REF!,BK44,9)),"")</f>
      </c>
      <c r="BR44" s="16"/>
      <c r="BS44" s="16"/>
      <c r="BT44" s="16"/>
      <c r="BU44" s="16"/>
      <c r="BV44" s="16"/>
      <c r="BW44" s="16"/>
      <c r="BX44" s="16"/>
      <c r="BY44" s="16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58">
        <f t="shared" si="1"/>
      </c>
      <c r="CX44" s="83">
        <f>_xlfn.IFERROR(IF(CZ44&lt;&gt;CZ$2,"",INDEX(#REF!,$CW44,7)),"")</f>
      </c>
      <c r="CY44" s="77">
        <f>_xlfn.IFERROR(IF(CZ44&lt;&gt;CZ$2,"",INDEX(#REF!,$CW44,5)),"")</f>
      </c>
      <c r="CZ44" s="77">
        <f>_xlfn.IFERROR(IF(INDEX(#REF!,$CW44,8)&lt;&gt;CZ$2,"",INDEX(#REF!,$CW44,8)),"")</f>
      </c>
      <c r="DA44" s="78">
        <f>_xlfn.IFERROR(IF(CZ44&lt;&gt;CZ$2,"",INDEX(#REF!,$CW44,6)),"")</f>
      </c>
      <c r="DB44" s="78">
        <f>_xlfn.IFERROR(IF(CZ44&lt;&gt;CZ$2,"",INDEX(#REF!,$CW44,4)),"")</f>
      </c>
      <c r="DC44" s="89">
        <f>_xlfn.IFERROR(IF(CZ44&lt;&gt;CZ$2,"",INDEX(#REF!,$CW44,9)),"")</f>
      </c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</row>
    <row r="45" spans="1:118" ht="18" customHeight="1" outlineLevel="1">
      <c r="A45" s="16"/>
      <c r="AU45" s="16"/>
      <c r="BK45" s="58">
        <f t="shared" si="0"/>
      </c>
      <c r="BL45" s="83">
        <f>_xlfn.IFERROR(IF(BN45&lt;&gt;$BN$2,"",INDEX(#REF!,BK45,7)),"")</f>
      </c>
      <c r="BM45" s="77">
        <f>_xlfn.IFERROR(IF(BN45&lt;&gt;$BN$2,"",INDEX(#REF!,BK45,5)),"")</f>
      </c>
      <c r="BN45" s="77">
        <f>_xlfn.IFERROR(IF(INDEX(#REF!,BK45,8)&lt;&gt;$BN$2,"",INDEX(#REF!,BK45,8)),"")</f>
      </c>
      <c r="BO45" s="78">
        <f>_xlfn.IFERROR(IF(BN45&lt;&gt;$BN$2,"",INDEX(#REF!,BK45,6)),"")</f>
      </c>
      <c r="BP45" s="78">
        <f>_xlfn.IFERROR(IF(BN45&lt;&gt;$BN$2,"",INDEX(#REF!,BK45,4)),"")</f>
      </c>
      <c r="BQ45" s="84">
        <f>_xlfn.IFERROR(IF(BN45&lt;&gt;$BN$2,"",INDEX(#REF!,BK45,9)),"")</f>
      </c>
      <c r="BR45" s="16"/>
      <c r="BS45" s="16"/>
      <c r="BT45" s="16"/>
      <c r="BU45" s="16"/>
      <c r="BV45" s="16"/>
      <c r="BW45" s="16"/>
      <c r="BX45" s="16"/>
      <c r="BY45" s="16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58">
        <f t="shared" si="1"/>
      </c>
      <c r="CX45" s="83">
        <f>_xlfn.IFERROR(IF(CZ45&lt;&gt;CZ$2,"",INDEX(#REF!,$CW45,7)),"")</f>
      </c>
      <c r="CY45" s="77">
        <f>_xlfn.IFERROR(IF(CZ45&lt;&gt;CZ$2,"",INDEX(#REF!,$CW45,5)),"")</f>
      </c>
      <c r="CZ45" s="77">
        <f>_xlfn.IFERROR(IF(INDEX(#REF!,$CW45,8)&lt;&gt;CZ$2,"",INDEX(#REF!,$CW45,8)),"")</f>
      </c>
      <c r="DA45" s="78">
        <f>_xlfn.IFERROR(IF(CZ45&lt;&gt;CZ$2,"",INDEX(#REF!,$CW45,6)),"")</f>
      </c>
      <c r="DB45" s="78">
        <f>_xlfn.IFERROR(IF(CZ45&lt;&gt;CZ$2,"",INDEX(#REF!,$CW45,4)),"")</f>
      </c>
      <c r="DC45" s="89">
        <f>_xlfn.IFERROR(IF(CZ45&lt;&gt;CZ$2,"",INDEX(#REF!,$CW45,9)),"")</f>
      </c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</row>
    <row r="46" spans="1:118" ht="18" customHeight="1" outlineLevel="1">
      <c r="A46" s="16"/>
      <c r="AU46" s="16"/>
      <c r="BK46" s="58">
        <f t="shared" si="0"/>
      </c>
      <c r="BL46" s="83">
        <f>_xlfn.IFERROR(IF(BN46&lt;&gt;$BN$2,"",INDEX(#REF!,BK46,7)),"")</f>
      </c>
      <c r="BM46" s="77">
        <f>_xlfn.IFERROR(IF(BN46&lt;&gt;$BN$2,"",INDEX(#REF!,BK46,5)),"")</f>
      </c>
      <c r="BN46" s="77">
        <f>_xlfn.IFERROR(IF(INDEX(#REF!,BK46,8)&lt;&gt;$BN$2,"",INDEX(#REF!,BK46,8)),"")</f>
      </c>
      <c r="BO46" s="78">
        <f>_xlfn.IFERROR(IF(BN46&lt;&gt;$BN$2,"",INDEX(#REF!,BK46,6)),"")</f>
      </c>
      <c r="BP46" s="78">
        <f>_xlfn.IFERROR(IF(BN46&lt;&gt;$BN$2,"",INDEX(#REF!,BK46,4)),"")</f>
      </c>
      <c r="BQ46" s="84">
        <f>_xlfn.IFERROR(IF(BN46&lt;&gt;$BN$2,"",INDEX(#REF!,BK46,9)),"")</f>
      </c>
      <c r="BR46" s="16"/>
      <c r="BS46" s="16"/>
      <c r="BT46" s="16"/>
      <c r="BU46" s="16"/>
      <c r="BV46" s="16"/>
      <c r="BW46" s="16"/>
      <c r="BX46" s="16"/>
      <c r="BY46" s="16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58">
        <f t="shared" si="1"/>
      </c>
      <c r="CX46" s="83">
        <f>_xlfn.IFERROR(IF(CZ46&lt;&gt;CZ$2,"",INDEX(#REF!,$CW46,7)),"")</f>
      </c>
      <c r="CY46" s="77">
        <f>_xlfn.IFERROR(IF(CZ46&lt;&gt;CZ$2,"",INDEX(#REF!,$CW46,5)),"")</f>
      </c>
      <c r="CZ46" s="77">
        <f>_xlfn.IFERROR(IF(INDEX(#REF!,$CW46,8)&lt;&gt;CZ$2,"",INDEX(#REF!,$CW46,8)),"")</f>
      </c>
      <c r="DA46" s="78">
        <f>_xlfn.IFERROR(IF(CZ46&lt;&gt;CZ$2,"",INDEX(#REF!,$CW46,6)),"")</f>
      </c>
      <c r="DB46" s="78">
        <f>_xlfn.IFERROR(IF(CZ46&lt;&gt;CZ$2,"",INDEX(#REF!,$CW46,4)),"")</f>
      </c>
      <c r="DC46" s="89">
        <f>_xlfn.IFERROR(IF(CZ46&lt;&gt;CZ$2,"",INDEX(#REF!,$CW46,9)),"")</f>
      </c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</row>
    <row r="47" spans="1:118" ht="18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BK47" s="58">
        <f t="shared" si="0"/>
      </c>
      <c r="BL47" s="83">
        <f>_xlfn.IFERROR(IF(BN47&lt;&gt;$BN$2,"",INDEX(#REF!,BK47,7)),"")</f>
      </c>
      <c r="BM47" s="77">
        <f>_xlfn.IFERROR(IF(BN47&lt;&gt;$BN$2,"",INDEX(#REF!,BK47,5)),"")</f>
      </c>
      <c r="BN47" s="77">
        <f>_xlfn.IFERROR(IF(INDEX(#REF!,BK47,8)&lt;&gt;$BN$2,"",INDEX(#REF!,BK47,8)),"")</f>
      </c>
      <c r="BO47" s="78">
        <f>_xlfn.IFERROR(IF(BN47&lt;&gt;$BN$2,"",INDEX(#REF!,BK47,6)),"")</f>
      </c>
      <c r="BP47" s="78">
        <f>_xlfn.IFERROR(IF(BN47&lt;&gt;$BN$2,"",INDEX(#REF!,BK47,4)),"")</f>
      </c>
      <c r="BQ47" s="84">
        <f>_xlfn.IFERROR(IF(BN47&lt;&gt;$BN$2,"",INDEX(#REF!,BK47,9)),"")</f>
      </c>
      <c r="BR47" s="16"/>
      <c r="BS47" s="16"/>
      <c r="BT47" s="16"/>
      <c r="BU47" s="16"/>
      <c r="BV47" s="16"/>
      <c r="BW47" s="16"/>
      <c r="BX47" s="16"/>
      <c r="BY47" s="16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58">
        <f t="shared" si="1"/>
      </c>
      <c r="CX47" s="83">
        <f>_xlfn.IFERROR(IF(CZ47&lt;&gt;CZ$2,"",INDEX(#REF!,$CW47,7)),"")</f>
      </c>
      <c r="CY47" s="77">
        <f>_xlfn.IFERROR(IF(CZ47&lt;&gt;CZ$2,"",INDEX(#REF!,$CW47,5)),"")</f>
      </c>
      <c r="CZ47" s="77">
        <f>_xlfn.IFERROR(IF(INDEX(#REF!,$CW47,8)&lt;&gt;CZ$2,"",INDEX(#REF!,$CW47,8)),"")</f>
      </c>
      <c r="DA47" s="78">
        <f>_xlfn.IFERROR(IF(CZ47&lt;&gt;CZ$2,"",INDEX(#REF!,$CW47,6)),"")</f>
      </c>
      <c r="DB47" s="78">
        <f>_xlfn.IFERROR(IF(CZ47&lt;&gt;CZ$2,"",INDEX(#REF!,$CW47,4)),"")</f>
      </c>
      <c r="DC47" s="89">
        <f>_xlfn.IFERROR(IF(CZ47&lt;&gt;CZ$2,"",INDEX(#REF!,$CW47,9)),"")</f>
      </c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</row>
    <row r="48" spans="1:118" ht="18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BK48" s="58">
        <f t="shared" si="0"/>
      </c>
      <c r="BL48" s="83">
        <f>_xlfn.IFERROR(IF(BN48&lt;&gt;$BN$2,"",INDEX(#REF!,BK48,7)),"")</f>
      </c>
      <c r="BM48" s="77">
        <f>_xlfn.IFERROR(IF(BN48&lt;&gt;$BN$2,"",INDEX(#REF!,BK48,5)),"")</f>
      </c>
      <c r="BN48" s="77">
        <f>_xlfn.IFERROR(IF(INDEX(#REF!,BK48,8)&lt;&gt;$BN$2,"",INDEX(#REF!,BK48,8)),"")</f>
      </c>
      <c r="BO48" s="78">
        <f>_xlfn.IFERROR(IF(BN48&lt;&gt;$BN$2,"",INDEX(#REF!,BK48,6)),"")</f>
      </c>
      <c r="BP48" s="78">
        <f>_xlfn.IFERROR(IF(BN48&lt;&gt;$BN$2,"",INDEX(#REF!,BK48,4)),"")</f>
      </c>
      <c r="BQ48" s="84">
        <f>_xlfn.IFERROR(IF(BN48&lt;&gt;$BN$2,"",INDEX(#REF!,BK48,9)),"")</f>
      </c>
      <c r="BR48" s="16"/>
      <c r="BS48" s="16"/>
      <c r="BT48" s="16"/>
      <c r="BU48" s="16"/>
      <c r="BV48" s="16"/>
      <c r="BW48" s="16"/>
      <c r="BX48" s="16"/>
      <c r="BY48" s="16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58">
        <f t="shared" si="1"/>
      </c>
      <c r="CX48" s="83">
        <f>_xlfn.IFERROR(IF(CZ48&lt;&gt;CZ$2,"",INDEX(#REF!,$CW48,7)),"")</f>
      </c>
      <c r="CY48" s="77">
        <f>_xlfn.IFERROR(IF(CZ48&lt;&gt;CZ$2,"",INDEX(#REF!,$CW48,5)),"")</f>
      </c>
      <c r="CZ48" s="77">
        <f>_xlfn.IFERROR(IF(INDEX(#REF!,$CW48,8)&lt;&gt;CZ$2,"",INDEX(#REF!,$CW48,8)),"")</f>
      </c>
      <c r="DA48" s="78">
        <f>_xlfn.IFERROR(IF(CZ48&lt;&gt;CZ$2,"",INDEX(#REF!,$CW48,6)),"")</f>
      </c>
      <c r="DB48" s="78">
        <f>_xlfn.IFERROR(IF(CZ48&lt;&gt;CZ$2,"",INDEX(#REF!,$CW48,4)),"")</f>
      </c>
      <c r="DC48" s="89">
        <f>_xlfn.IFERROR(IF(CZ48&lt;&gt;CZ$2,"",INDEX(#REF!,$CW48,9)),"")</f>
      </c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</row>
    <row r="49" spans="1:118" ht="18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BK49" s="58">
        <f t="shared" si="0"/>
      </c>
      <c r="BL49" s="83">
        <f>_xlfn.IFERROR(IF(BN49&lt;&gt;$BN$2,"",INDEX(#REF!,BK49,7)),"")</f>
      </c>
      <c r="BM49" s="77">
        <f>_xlfn.IFERROR(IF(BN49&lt;&gt;$BN$2,"",INDEX(#REF!,BK49,5)),"")</f>
      </c>
      <c r="BN49" s="77">
        <f>_xlfn.IFERROR(IF(INDEX(#REF!,BK49,8)&lt;&gt;$BN$2,"",INDEX(#REF!,BK49,8)),"")</f>
      </c>
      <c r="BO49" s="78">
        <f>_xlfn.IFERROR(IF(BN49&lt;&gt;$BN$2,"",INDEX(#REF!,BK49,6)),"")</f>
      </c>
      <c r="BP49" s="78">
        <f>_xlfn.IFERROR(IF(BN49&lt;&gt;$BN$2,"",INDEX(#REF!,BK49,4)),"")</f>
      </c>
      <c r="BQ49" s="84">
        <f>_xlfn.IFERROR(IF(BN49&lt;&gt;$BN$2,"",INDEX(#REF!,BK49,9)),"")</f>
      </c>
      <c r="BR49" s="16"/>
      <c r="BS49" s="16"/>
      <c r="BT49" s="16"/>
      <c r="BU49" s="16"/>
      <c r="BV49" s="16"/>
      <c r="BW49" s="16"/>
      <c r="BX49" s="16"/>
      <c r="BY49" s="16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58">
        <f t="shared" si="1"/>
      </c>
      <c r="CX49" s="83">
        <f>_xlfn.IFERROR(IF(CZ49&lt;&gt;CZ$2,"",INDEX(#REF!,$CW49,7)),"")</f>
      </c>
      <c r="CY49" s="77">
        <f>_xlfn.IFERROR(IF(CZ49&lt;&gt;CZ$2,"",INDEX(#REF!,$CW49,5)),"")</f>
      </c>
      <c r="CZ49" s="77">
        <f>_xlfn.IFERROR(IF(INDEX(#REF!,$CW49,8)&lt;&gt;CZ$2,"",INDEX(#REF!,$CW49,8)),"")</f>
      </c>
      <c r="DA49" s="78">
        <f>_xlfn.IFERROR(IF(CZ49&lt;&gt;CZ$2,"",INDEX(#REF!,$CW49,6)),"")</f>
      </c>
      <c r="DB49" s="78">
        <f>_xlfn.IFERROR(IF(CZ49&lt;&gt;CZ$2,"",INDEX(#REF!,$CW49,4)),"")</f>
      </c>
      <c r="DC49" s="89">
        <f>_xlfn.IFERROR(IF(CZ49&lt;&gt;CZ$2,"",INDEX(#REF!,$CW49,9)),"")</f>
      </c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</row>
    <row r="50" spans="63:107" ht="18" customHeight="1">
      <c r="BK50" s="58">
        <f t="shared" si="0"/>
      </c>
      <c r="BL50" s="83">
        <f>_xlfn.IFERROR(IF(BN50&lt;&gt;$BN$2,"",INDEX(#REF!,BK50,7)),"")</f>
      </c>
      <c r="BM50" s="77">
        <f>_xlfn.IFERROR(IF(BN50&lt;&gt;$BN$2,"",INDEX(#REF!,BK50,5)),"")</f>
      </c>
      <c r="BN50" s="77">
        <f>_xlfn.IFERROR(IF(INDEX(#REF!,BK50,8)&lt;&gt;$BN$2,"",INDEX(#REF!,BK50,8)),"")</f>
      </c>
      <c r="BO50" s="78">
        <f>_xlfn.IFERROR(IF(BN50&lt;&gt;$BN$2,"",INDEX(#REF!,BK50,6)),"")</f>
      </c>
      <c r="BP50" s="78">
        <f>_xlfn.IFERROR(IF(BN50&lt;&gt;$BN$2,"",INDEX(#REF!,BK50,4)),"")</f>
      </c>
      <c r="BQ50" s="84">
        <f>_xlfn.IFERROR(IF(BN50&lt;&gt;$BN$2,"",INDEX(#REF!,BK50,9)),"")</f>
      </c>
      <c r="BR50" s="16"/>
      <c r="BS50" s="16"/>
      <c r="BT50" s="16"/>
      <c r="BU50" s="16"/>
      <c r="BV50" s="16"/>
      <c r="BW50" s="16"/>
      <c r="BX50" s="16"/>
      <c r="BY50" s="16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58">
        <f t="shared" si="1"/>
      </c>
      <c r="CX50" s="83">
        <f>_xlfn.IFERROR(IF(CZ50&lt;&gt;CZ$2,"",INDEX(#REF!,$CW50,7)),"")</f>
      </c>
      <c r="CY50" s="77">
        <f>_xlfn.IFERROR(IF(CZ50&lt;&gt;CZ$2,"",INDEX(#REF!,$CW50,5)),"")</f>
      </c>
      <c r="CZ50" s="77">
        <f>_xlfn.IFERROR(IF(INDEX(#REF!,$CW50,8)&lt;&gt;CZ$2,"",INDEX(#REF!,$CW50,8)),"")</f>
      </c>
      <c r="DA50" s="78">
        <f>_xlfn.IFERROR(IF(CZ50&lt;&gt;CZ$2,"",INDEX(#REF!,$CW50,6)),"")</f>
      </c>
      <c r="DB50" s="78">
        <f>_xlfn.IFERROR(IF(CZ50&lt;&gt;CZ$2,"",INDEX(#REF!,$CW50,4)),"")</f>
      </c>
      <c r="DC50" s="89">
        <f>_xlfn.IFERROR(IF(CZ50&lt;&gt;CZ$2,"",INDEX(#REF!,$CW50,9)),"")</f>
      </c>
    </row>
    <row r="51" spans="63:141" ht="18" customHeight="1">
      <c r="BK51" s="58">
        <f t="shared" si="0"/>
      </c>
      <c r="BL51" s="83">
        <f>_xlfn.IFERROR(IF(BN51&lt;&gt;$BN$2,"",INDEX(#REF!,BK51,7)),"")</f>
      </c>
      <c r="BM51" s="77">
        <f>_xlfn.IFERROR(IF(BN51&lt;&gt;$BN$2,"",INDEX(#REF!,BK51,5)),"")</f>
      </c>
      <c r="BN51" s="77">
        <f>_xlfn.IFERROR(IF(INDEX(#REF!,BK51,8)&lt;&gt;$BN$2,"",INDEX(#REF!,BK51,8)),"")</f>
      </c>
      <c r="BO51" s="78">
        <f>_xlfn.IFERROR(IF(BN51&lt;&gt;$BN$2,"",INDEX(#REF!,BK51,6)),"")</f>
      </c>
      <c r="BP51" s="78">
        <f>_xlfn.IFERROR(IF(BN51&lt;&gt;$BN$2,"",INDEX(#REF!,BK51,4)),"")</f>
      </c>
      <c r="BQ51" s="84">
        <f>_xlfn.IFERROR(IF(BN51&lt;&gt;$BN$2,"",INDEX(#REF!,BK51,9)),"")</f>
      </c>
      <c r="BR51" s="16"/>
      <c r="BS51" s="16"/>
      <c r="BT51" s="16"/>
      <c r="BU51" s="16"/>
      <c r="BV51" s="16"/>
      <c r="BW51" s="16"/>
      <c r="BX51" s="16"/>
      <c r="BY51" s="16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58">
        <f t="shared" si="1"/>
      </c>
      <c r="CX51" s="83">
        <f>_xlfn.IFERROR(IF(CZ51&lt;&gt;CZ$2,"",INDEX(#REF!,$CW51,7)),"")</f>
      </c>
      <c r="CY51" s="77">
        <f>_xlfn.IFERROR(IF(CZ51&lt;&gt;CZ$2,"",INDEX(#REF!,$CW51,5)),"")</f>
      </c>
      <c r="CZ51" s="77">
        <f>_xlfn.IFERROR(IF(INDEX(#REF!,$CW51,8)&lt;&gt;CZ$2,"",INDEX(#REF!,$CW51,8)),"")</f>
      </c>
      <c r="DA51" s="78">
        <f>_xlfn.IFERROR(IF(CZ51&lt;&gt;CZ$2,"",INDEX(#REF!,$CW51,6)),"")</f>
      </c>
      <c r="DB51" s="78">
        <f>_xlfn.IFERROR(IF(CZ51&lt;&gt;CZ$2,"",INDEX(#REF!,$CW51,4)),"")</f>
      </c>
      <c r="DC51" s="89">
        <f>_xlfn.IFERROR(IF(CZ51&lt;&gt;CZ$2,"",INDEX(#REF!,$CW51,9)),"")</f>
      </c>
      <c r="DQ51" s="62">
        <f>CO20</f>
        <v>0</v>
      </c>
      <c r="DR51" s="65">
        <f>CP20</f>
      </c>
      <c r="DS51" s="66">
        <f>CQ20</f>
      </c>
      <c r="DT51" s="62">
        <f>AF4</f>
      </c>
      <c r="DU51" s="62">
        <f>AF5</f>
      </c>
      <c r="DV51" s="62">
        <f>E9</f>
      </c>
      <c r="DW51" s="62">
        <f>S9</f>
      </c>
      <c r="DX51" s="62">
        <f>C12</f>
        <v>0</v>
      </c>
      <c r="DY51" s="62">
        <f>Q12</f>
        <v>0</v>
      </c>
      <c r="DZ51" s="63">
        <f aca="true" t="shared" si="18" ref="DZ51:EK56">AD12</f>
        <v>0</v>
      </c>
      <c r="EA51" s="64">
        <f t="shared" si="18"/>
        <v>0</v>
      </c>
      <c r="EB51" s="67">
        <f t="shared" si="18"/>
        <v>0</v>
      </c>
      <c r="EC51" s="68">
        <f t="shared" si="18"/>
        <v>0</v>
      </c>
      <c r="ED51" s="63">
        <f t="shared" si="18"/>
        <v>0</v>
      </c>
      <c r="EE51" s="64">
        <f t="shared" si="18"/>
        <v>0</v>
      </c>
      <c r="EF51" s="63">
        <f t="shared" si="18"/>
        <v>0</v>
      </c>
      <c r="EG51" s="64">
        <f t="shared" si="18"/>
        <v>0</v>
      </c>
      <c r="EH51" s="63">
        <f t="shared" si="18"/>
        <v>0</v>
      </c>
      <c r="EI51" s="64">
        <f t="shared" si="18"/>
        <v>0</v>
      </c>
      <c r="EJ51" s="64">
        <f t="shared" si="18"/>
      </c>
      <c r="EK51" s="64">
        <f t="shared" si="18"/>
      </c>
    </row>
    <row r="52" spans="63:141" ht="18" customHeight="1">
      <c r="BK52" s="58">
        <f t="shared" si="0"/>
      </c>
      <c r="BL52" s="83">
        <f>_xlfn.IFERROR(IF(BN52&lt;&gt;$BN$2,"",INDEX(#REF!,BK52,7)),"")</f>
      </c>
      <c r="BM52" s="77">
        <f>_xlfn.IFERROR(IF(BN52&lt;&gt;$BN$2,"",INDEX(#REF!,BK52,5)),"")</f>
      </c>
      <c r="BN52" s="77">
        <f>_xlfn.IFERROR(IF(INDEX(#REF!,BK52,8)&lt;&gt;$BN$2,"",INDEX(#REF!,BK52,8)),"")</f>
      </c>
      <c r="BO52" s="78">
        <f>_xlfn.IFERROR(IF(BN52&lt;&gt;$BN$2,"",INDEX(#REF!,BK52,6)),"")</f>
      </c>
      <c r="BP52" s="78">
        <f>_xlfn.IFERROR(IF(BN52&lt;&gt;$BN$2,"",INDEX(#REF!,BK52,4)),"")</f>
      </c>
      <c r="BQ52" s="84">
        <f>_xlfn.IFERROR(IF(BN52&lt;&gt;$BN$2,"",INDEX(#REF!,BK52,9)),"")</f>
      </c>
      <c r="BR52" s="16"/>
      <c r="BS52" s="16"/>
      <c r="BT52" s="16"/>
      <c r="BU52" s="16"/>
      <c r="BV52" s="16"/>
      <c r="BW52" s="16"/>
      <c r="BX52" s="16"/>
      <c r="BY52" s="16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58">
        <f t="shared" si="1"/>
      </c>
      <c r="CX52" s="83">
        <f>_xlfn.IFERROR(IF(CZ52&lt;&gt;CZ$2,"",INDEX(#REF!,$CW52,7)),"")</f>
      </c>
      <c r="CY52" s="77">
        <f>_xlfn.IFERROR(IF(CZ52&lt;&gt;CZ$2,"",INDEX(#REF!,$CW52,5)),"")</f>
      </c>
      <c r="CZ52" s="77">
        <f>_xlfn.IFERROR(IF(INDEX(#REF!,$CW52,8)&lt;&gt;CZ$2,"",INDEX(#REF!,$CW52,8)),"")</f>
      </c>
      <c r="DA52" s="78">
        <f>_xlfn.IFERROR(IF(CZ52&lt;&gt;CZ$2,"",INDEX(#REF!,$CW52,6)),"")</f>
      </c>
      <c r="DB52" s="78">
        <f>_xlfn.IFERROR(IF(CZ52&lt;&gt;CZ$2,"",INDEX(#REF!,$CW52,4)),"")</f>
      </c>
      <c r="DC52" s="89">
        <f>_xlfn.IFERROR(IF(CZ52&lt;&gt;CZ$2,"",INDEX(#REF!,$CW52,9)),"")</f>
      </c>
      <c r="DQ52" s="69"/>
      <c r="DR52" s="69"/>
      <c r="DS52" s="69"/>
      <c r="DT52" s="62">
        <f>AS4</f>
        <v>0</v>
      </c>
      <c r="DU52" s="62">
        <f>AS5</f>
        <v>0</v>
      </c>
      <c r="DV52" s="62" t="e">
        <f>#REF!</f>
        <v>#REF!</v>
      </c>
      <c r="DW52" s="62">
        <f>AA9</f>
        <v>0</v>
      </c>
      <c r="DX52" s="62">
        <f>C13</f>
        <v>0</v>
      </c>
      <c r="DY52" s="62">
        <f>Q13</f>
        <v>0</v>
      </c>
      <c r="DZ52" s="63">
        <f t="shared" si="18"/>
        <v>0</v>
      </c>
      <c r="EA52" s="64">
        <f t="shared" si="18"/>
        <v>0</v>
      </c>
      <c r="EB52" s="67">
        <f t="shared" si="18"/>
        <v>0</v>
      </c>
      <c r="EC52" s="68">
        <f t="shared" si="18"/>
        <v>0</v>
      </c>
      <c r="ED52" s="63">
        <f t="shared" si="18"/>
        <v>0</v>
      </c>
      <c r="EE52" s="64">
        <f t="shared" si="18"/>
        <v>0</v>
      </c>
      <c r="EF52" s="63">
        <f t="shared" si="18"/>
        <v>0</v>
      </c>
      <c r="EG52" s="64">
        <f t="shared" si="18"/>
        <v>0</v>
      </c>
      <c r="EH52" s="63">
        <f t="shared" si="18"/>
        <v>0</v>
      </c>
      <c r="EI52" s="64">
        <f t="shared" si="18"/>
        <v>0</v>
      </c>
      <c r="EJ52" s="64">
        <f t="shared" si="18"/>
      </c>
      <c r="EK52" s="64">
        <f t="shared" si="18"/>
      </c>
    </row>
    <row r="53" spans="63:141" ht="18" customHeight="1">
      <c r="BK53" s="58">
        <f t="shared" si="0"/>
      </c>
      <c r="BL53" s="83">
        <f>_xlfn.IFERROR(IF(BN53&lt;&gt;$BN$2,"",INDEX(#REF!,BK53,7)),"")</f>
      </c>
      <c r="BM53" s="77">
        <f>_xlfn.IFERROR(IF(BN53&lt;&gt;$BN$2,"",INDEX(#REF!,BK53,5)),"")</f>
      </c>
      <c r="BN53" s="77">
        <f>_xlfn.IFERROR(IF(INDEX(#REF!,BK53,8)&lt;&gt;$BN$2,"",INDEX(#REF!,BK53,8)),"")</f>
      </c>
      <c r="BO53" s="78">
        <f>_xlfn.IFERROR(IF(BN53&lt;&gt;$BN$2,"",INDEX(#REF!,BK53,6)),"")</f>
      </c>
      <c r="BP53" s="78">
        <f>_xlfn.IFERROR(IF(BN53&lt;&gt;$BN$2,"",INDEX(#REF!,BK53,4)),"")</f>
      </c>
      <c r="BQ53" s="84">
        <f>_xlfn.IFERROR(IF(BN53&lt;&gt;$BN$2,"",INDEX(#REF!,BK53,9)),"")</f>
      </c>
      <c r="BR53" s="16"/>
      <c r="BS53" s="16"/>
      <c r="BT53" s="16"/>
      <c r="BU53" s="16"/>
      <c r="BV53" s="16"/>
      <c r="BW53" s="16"/>
      <c r="BX53" s="16"/>
      <c r="BY53" s="16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58">
        <f t="shared" si="1"/>
      </c>
      <c r="CX53" s="83">
        <f>_xlfn.IFERROR(IF(CZ53&lt;&gt;CZ$2,"",INDEX(#REF!,$CW53,7)),"")</f>
      </c>
      <c r="CY53" s="77">
        <f>_xlfn.IFERROR(IF(CZ53&lt;&gt;CZ$2,"",INDEX(#REF!,$CW53,5)),"")</f>
      </c>
      <c r="CZ53" s="77">
        <f>_xlfn.IFERROR(IF(INDEX(#REF!,$CW53,8)&lt;&gt;CZ$2,"",INDEX(#REF!,$CW53,8)),"")</f>
      </c>
      <c r="DA53" s="78">
        <f>_xlfn.IFERROR(IF(CZ53&lt;&gt;CZ$2,"",INDEX(#REF!,$CW53,6)),"")</f>
      </c>
      <c r="DB53" s="78">
        <f>_xlfn.IFERROR(IF(CZ53&lt;&gt;CZ$2,"",INDEX(#REF!,$CW53,4)),"")</f>
      </c>
      <c r="DC53" s="89">
        <f>_xlfn.IFERROR(IF(CZ53&lt;&gt;CZ$2,"",INDEX(#REF!,$CW53,9)),"")</f>
      </c>
      <c r="DQ53" s="69"/>
      <c r="DR53" s="69"/>
      <c r="DS53" s="69"/>
      <c r="DT53" s="69"/>
      <c r="DU53" s="69"/>
      <c r="DV53" s="69"/>
      <c r="DW53" s="69"/>
      <c r="DX53" s="62">
        <f>C14</f>
        <v>0</v>
      </c>
      <c r="DY53" s="62">
        <f>Q14</f>
        <v>0</v>
      </c>
      <c r="DZ53" s="63">
        <f t="shared" si="18"/>
        <v>0</v>
      </c>
      <c r="EA53" s="64">
        <f t="shared" si="18"/>
        <v>0</v>
      </c>
      <c r="EB53" s="67">
        <f t="shared" si="18"/>
        <v>0</v>
      </c>
      <c r="EC53" s="68">
        <f t="shared" si="18"/>
        <v>0</v>
      </c>
      <c r="ED53" s="63">
        <f t="shared" si="18"/>
        <v>0</v>
      </c>
      <c r="EE53" s="64">
        <f t="shared" si="18"/>
        <v>0</v>
      </c>
      <c r="EF53" s="63">
        <f t="shared" si="18"/>
        <v>0</v>
      </c>
      <c r="EG53" s="64">
        <f t="shared" si="18"/>
        <v>0</v>
      </c>
      <c r="EH53" s="63">
        <f t="shared" si="18"/>
        <v>0</v>
      </c>
      <c r="EI53" s="64">
        <f t="shared" si="18"/>
        <v>0</v>
      </c>
      <c r="EJ53" s="64">
        <f t="shared" si="18"/>
      </c>
      <c r="EK53" s="64">
        <f t="shared" si="18"/>
      </c>
    </row>
    <row r="54" spans="63:141" ht="18" customHeight="1">
      <c r="BK54" s="58">
        <f t="shared" si="0"/>
      </c>
      <c r="BL54" s="83">
        <f>_xlfn.IFERROR(IF(BN54&lt;&gt;$BN$2,"",INDEX(#REF!,BK54,7)),"")</f>
      </c>
      <c r="BM54" s="77">
        <f>_xlfn.IFERROR(IF(BN54&lt;&gt;$BN$2,"",INDEX(#REF!,BK54,5)),"")</f>
      </c>
      <c r="BN54" s="77">
        <f>_xlfn.IFERROR(IF(INDEX(#REF!,BK54,8)&lt;&gt;$BN$2,"",INDEX(#REF!,BK54,8)),"")</f>
      </c>
      <c r="BO54" s="78">
        <f>_xlfn.IFERROR(IF(BN54&lt;&gt;$BN$2,"",INDEX(#REF!,BK54,6)),"")</f>
      </c>
      <c r="BP54" s="78">
        <f>_xlfn.IFERROR(IF(BN54&lt;&gt;$BN$2,"",INDEX(#REF!,BK54,4)),"")</f>
      </c>
      <c r="BQ54" s="84">
        <f>_xlfn.IFERROR(IF(BN54&lt;&gt;$BN$2,"",INDEX(#REF!,BK54,9)),"")</f>
      </c>
      <c r="BR54" s="16"/>
      <c r="BS54" s="16"/>
      <c r="BT54" s="16"/>
      <c r="BU54" s="16"/>
      <c r="BV54" s="16"/>
      <c r="BW54" s="16"/>
      <c r="BX54" s="16"/>
      <c r="BY54" s="16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58">
        <f t="shared" si="1"/>
      </c>
      <c r="CX54" s="83">
        <f>_xlfn.IFERROR(IF(CZ54&lt;&gt;CZ$2,"",INDEX(#REF!,$CW54,7)),"")</f>
      </c>
      <c r="CY54" s="77">
        <f>_xlfn.IFERROR(IF(CZ54&lt;&gt;CZ$2,"",INDEX(#REF!,$CW54,5)),"")</f>
      </c>
      <c r="CZ54" s="77">
        <f>_xlfn.IFERROR(IF(INDEX(#REF!,$CW54,8)&lt;&gt;CZ$2,"",INDEX(#REF!,$CW54,8)),"")</f>
      </c>
      <c r="DA54" s="78">
        <f>_xlfn.IFERROR(IF(CZ54&lt;&gt;CZ$2,"",INDEX(#REF!,$CW54,6)),"")</f>
      </c>
      <c r="DB54" s="78">
        <f>_xlfn.IFERROR(IF(CZ54&lt;&gt;CZ$2,"",INDEX(#REF!,$CW54,4)),"")</f>
      </c>
      <c r="DC54" s="89">
        <f>_xlfn.IFERROR(IF(CZ54&lt;&gt;CZ$2,"",INDEX(#REF!,$CW54,9)),"")</f>
      </c>
      <c r="DQ54" s="69"/>
      <c r="DR54" s="69"/>
      <c r="DS54" s="69"/>
      <c r="DT54" s="69"/>
      <c r="DU54" s="69"/>
      <c r="DV54" s="69"/>
      <c r="DW54" s="69"/>
      <c r="DX54" s="62">
        <f>C15</f>
      </c>
      <c r="DY54" s="62">
        <f>Q15</f>
      </c>
      <c r="DZ54" s="63">
        <f t="shared" si="18"/>
        <v>0</v>
      </c>
      <c r="EA54" s="64">
        <f t="shared" si="18"/>
        <v>0</v>
      </c>
      <c r="EB54" s="67">
        <f t="shared" si="18"/>
        <v>0</v>
      </c>
      <c r="EC54" s="68">
        <f t="shared" si="18"/>
        <v>0</v>
      </c>
      <c r="ED54" s="63">
        <f t="shared" si="18"/>
        <v>0</v>
      </c>
      <c r="EE54" s="64">
        <f t="shared" si="18"/>
        <v>0</v>
      </c>
      <c r="EF54" s="63">
        <f t="shared" si="18"/>
        <v>0</v>
      </c>
      <c r="EG54" s="64">
        <f t="shared" si="18"/>
        <v>0</v>
      </c>
      <c r="EH54" s="63">
        <f t="shared" si="18"/>
        <v>0</v>
      </c>
      <c r="EI54" s="64">
        <f t="shared" si="18"/>
        <v>0</v>
      </c>
      <c r="EJ54" s="64">
        <f t="shared" si="18"/>
      </c>
      <c r="EK54" s="64">
        <f t="shared" si="18"/>
      </c>
    </row>
    <row r="55" spans="63:141" ht="18" customHeight="1">
      <c r="BK55" s="58">
        <f t="shared" si="0"/>
      </c>
      <c r="BL55" s="83">
        <f>_xlfn.IFERROR(IF(BN55&lt;&gt;$BN$2,"",INDEX(#REF!,BK55,7)),"")</f>
      </c>
      <c r="BM55" s="77">
        <f>_xlfn.IFERROR(IF(BN55&lt;&gt;$BN$2,"",INDEX(#REF!,BK55,5)),"")</f>
      </c>
      <c r="BN55" s="77">
        <f>_xlfn.IFERROR(IF(INDEX(#REF!,BK55,8)&lt;&gt;$BN$2,"",INDEX(#REF!,BK55,8)),"")</f>
      </c>
      <c r="BO55" s="78">
        <f>_xlfn.IFERROR(IF(BN55&lt;&gt;$BN$2,"",INDEX(#REF!,BK55,6)),"")</f>
      </c>
      <c r="BP55" s="78">
        <f>_xlfn.IFERROR(IF(BN55&lt;&gt;$BN$2,"",INDEX(#REF!,BK55,4)),"")</f>
      </c>
      <c r="BQ55" s="84">
        <f>_xlfn.IFERROR(IF(BN55&lt;&gt;$BN$2,"",INDEX(#REF!,BK55,9)),"")</f>
      </c>
      <c r="BR55" s="16"/>
      <c r="BS55" s="16"/>
      <c r="BT55" s="16"/>
      <c r="BU55" s="16"/>
      <c r="BV55" s="16"/>
      <c r="BW55" s="16"/>
      <c r="BX55" s="16"/>
      <c r="BY55" s="16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58">
        <f t="shared" si="1"/>
      </c>
      <c r="CX55" s="83">
        <f>_xlfn.IFERROR(IF(CZ55&lt;&gt;CZ$2,"",INDEX(#REF!,$CW55,7)),"")</f>
      </c>
      <c r="CY55" s="77">
        <f>_xlfn.IFERROR(IF(CZ55&lt;&gt;CZ$2,"",INDEX(#REF!,$CW55,5)),"")</f>
      </c>
      <c r="CZ55" s="77">
        <f>_xlfn.IFERROR(IF(INDEX(#REF!,$CW55,8)&lt;&gt;CZ$2,"",INDEX(#REF!,$CW55,8)),"")</f>
      </c>
      <c r="DA55" s="78">
        <f>_xlfn.IFERROR(IF(CZ55&lt;&gt;CZ$2,"",INDEX(#REF!,$CW55,6)),"")</f>
      </c>
      <c r="DB55" s="78">
        <f>_xlfn.IFERROR(IF(CZ55&lt;&gt;CZ$2,"",INDEX(#REF!,$CW55,4)),"")</f>
      </c>
      <c r="DC55" s="89">
        <f>_xlfn.IFERROR(IF(CZ55&lt;&gt;CZ$2,"",INDEX(#REF!,$CW55,9)),"")</f>
      </c>
      <c r="DQ55" s="69"/>
      <c r="DR55" s="69"/>
      <c r="DS55" s="69"/>
      <c r="DT55" s="69"/>
      <c r="DU55" s="69"/>
      <c r="DV55" s="69"/>
      <c r="DW55" s="69"/>
      <c r="DX55" s="62">
        <f>IF(C16="",C14,C16)</f>
        <v>0</v>
      </c>
      <c r="DY55" s="62">
        <f>IF(Q16="",Q12,Q16)</f>
        <v>0</v>
      </c>
      <c r="DZ55" s="63">
        <f t="shared" si="18"/>
        <v>0</v>
      </c>
      <c r="EA55" s="64">
        <f t="shared" si="18"/>
        <v>0</v>
      </c>
      <c r="EB55" s="67">
        <f t="shared" si="18"/>
        <v>0</v>
      </c>
      <c r="EC55" s="68">
        <f t="shared" si="18"/>
        <v>0</v>
      </c>
      <c r="ED55" s="63">
        <f t="shared" si="18"/>
        <v>0</v>
      </c>
      <c r="EE55" s="64">
        <f t="shared" si="18"/>
        <v>0</v>
      </c>
      <c r="EF55" s="63">
        <f t="shared" si="18"/>
        <v>0</v>
      </c>
      <c r="EG55" s="64">
        <f t="shared" si="18"/>
        <v>0</v>
      </c>
      <c r="EH55" s="63">
        <f t="shared" si="18"/>
        <v>0</v>
      </c>
      <c r="EI55" s="64">
        <f t="shared" si="18"/>
        <v>0</v>
      </c>
      <c r="EJ55" s="64">
        <f t="shared" si="18"/>
      </c>
      <c r="EK55" s="64">
        <f t="shared" si="18"/>
      </c>
    </row>
    <row r="56" spans="63:141" ht="18" customHeight="1">
      <c r="BK56" s="58">
        <f t="shared" si="0"/>
      </c>
      <c r="BL56" s="83">
        <f>_xlfn.IFERROR(IF(BN56&lt;&gt;$BN$2,"",INDEX(#REF!,BK56,7)),"")</f>
      </c>
      <c r="BM56" s="77">
        <f>_xlfn.IFERROR(IF(BN56&lt;&gt;$BN$2,"",INDEX(#REF!,BK56,5)),"")</f>
      </c>
      <c r="BN56" s="77">
        <f>_xlfn.IFERROR(IF(INDEX(#REF!,BK56,8)&lt;&gt;$BN$2,"",INDEX(#REF!,BK56,8)),"")</f>
      </c>
      <c r="BO56" s="78">
        <f>_xlfn.IFERROR(IF(BN56&lt;&gt;$BN$2,"",INDEX(#REF!,BK56,6)),"")</f>
      </c>
      <c r="BP56" s="78">
        <f>_xlfn.IFERROR(IF(BN56&lt;&gt;$BN$2,"",INDEX(#REF!,BK56,4)),"")</f>
      </c>
      <c r="BQ56" s="84">
        <f>_xlfn.IFERROR(IF(BN56&lt;&gt;$BN$2,"",INDEX(#REF!,BK56,9)),"")</f>
      </c>
      <c r="BR56" s="16"/>
      <c r="BS56" s="16"/>
      <c r="BT56" s="16"/>
      <c r="BU56" s="16"/>
      <c r="BV56" s="16"/>
      <c r="BW56" s="16"/>
      <c r="BX56" s="16"/>
      <c r="BY56" s="16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58">
        <f t="shared" si="1"/>
      </c>
      <c r="CX56" s="83">
        <f>_xlfn.IFERROR(IF(CZ56&lt;&gt;CZ$2,"",INDEX(#REF!,$CW56,7)),"")</f>
      </c>
      <c r="CY56" s="77">
        <f>_xlfn.IFERROR(IF(CZ56&lt;&gt;CZ$2,"",INDEX(#REF!,$CW56,5)),"")</f>
      </c>
      <c r="CZ56" s="77">
        <f>_xlfn.IFERROR(IF(INDEX(#REF!,$CW56,8)&lt;&gt;CZ$2,"",INDEX(#REF!,$CW56,8)),"")</f>
      </c>
      <c r="DA56" s="78">
        <f>_xlfn.IFERROR(IF(CZ56&lt;&gt;CZ$2,"",INDEX(#REF!,$CW56,6)),"")</f>
      </c>
      <c r="DB56" s="78">
        <f>_xlfn.IFERROR(IF(CZ56&lt;&gt;CZ$2,"",INDEX(#REF!,$CW56,4)),"")</f>
      </c>
      <c r="DC56" s="89">
        <f>_xlfn.IFERROR(IF(CZ56&lt;&gt;CZ$2,"",INDEX(#REF!,$CW56,9)),"")</f>
      </c>
      <c r="DQ56" s="69"/>
      <c r="DR56" s="69"/>
      <c r="DS56" s="69"/>
      <c r="DT56" s="69"/>
      <c r="DU56" s="69"/>
      <c r="DV56" s="69"/>
      <c r="DW56" s="69"/>
      <c r="DX56" s="62">
        <f>IF(C17="",C13,C17)</f>
        <v>0</v>
      </c>
      <c r="DY56" s="62">
        <f>IF(Q17="",Q14,Q17)</f>
        <v>0</v>
      </c>
      <c r="DZ56" s="63">
        <f t="shared" si="18"/>
        <v>0</v>
      </c>
      <c r="EA56" s="64">
        <f t="shared" si="18"/>
        <v>0</v>
      </c>
      <c r="EB56" s="67">
        <f t="shared" si="18"/>
        <v>0</v>
      </c>
      <c r="EC56" s="68">
        <f t="shared" si="18"/>
        <v>0</v>
      </c>
      <c r="ED56" s="63">
        <f t="shared" si="18"/>
        <v>0</v>
      </c>
      <c r="EE56" s="64">
        <f t="shared" si="18"/>
        <v>0</v>
      </c>
      <c r="EF56" s="63">
        <f t="shared" si="18"/>
        <v>0</v>
      </c>
      <c r="EG56" s="64">
        <f t="shared" si="18"/>
        <v>0</v>
      </c>
      <c r="EH56" s="63">
        <f t="shared" si="18"/>
        <v>0</v>
      </c>
      <c r="EI56" s="64">
        <f t="shared" si="18"/>
        <v>0</v>
      </c>
      <c r="EJ56" s="64">
        <f t="shared" si="18"/>
      </c>
      <c r="EK56" s="64">
        <f t="shared" si="18"/>
      </c>
    </row>
    <row r="57" spans="63:141" ht="18" customHeight="1">
      <c r="BK57" s="58">
        <f t="shared" si="0"/>
      </c>
      <c r="BL57" s="83">
        <f>_xlfn.IFERROR(IF(BN57&lt;&gt;$BN$2,"",INDEX(#REF!,BK57,7)),"")</f>
      </c>
      <c r="BM57" s="77">
        <f>_xlfn.IFERROR(IF(BN57&lt;&gt;$BN$2,"",INDEX(#REF!,BK57,5)),"")</f>
      </c>
      <c r="BN57" s="77">
        <f>_xlfn.IFERROR(IF(INDEX(#REF!,BK57,8)&lt;&gt;$BN$2,"",INDEX(#REF!,BK57,8)),"")</f>
      </c>
      <c r="BO57" s="78">
        <f>_xlfn.IFERROR(IF(BN57&lt;&gt;$BN$2,"",INDEX(#REF!,BK57,6)),"")</f>
      </c>
      <c r="BP57" s="78">
        <f>_xlfn.IFERROR(IF(BN57&lt;&gt;$BN$2,"",INDEX(#REF!,BK57,4)),"")</f>
      </c>
      <c r="BQ57" s="84">
        <f>_xlfn.IFERROR(IF(BN57&lt;&gt;$BN$2,"",INDEX(#REF!,BK57,9)),"")</f>
      </c>
      <c r="BR57" s="16"/>
      <c r="BS57" s="16"/>
      <c r="BT57" s="16"/>
      <c r="BU57" s="16"/>
      <c r="BV57" s="16"/>
      <c r="BW57" s="16"/>
      <c r="BX57" s="16"/>
      <c r="BY57" s="16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58">
        <f t="shared" si="1"/>
      </c>
      <c r="CX57" s="83">
        <f>_xlfn.IFERROR(IF(CZ57&lt;&gt;CZ$2,"",INDEX(#REF!,$CW57,7)),"")</f>
      </c>
      <c r="CY57" s="77">
        <f>_xlfn.IFERROR(IF(CZ57&lt;&gt;CZ$2,"",INDEX(#REF!,$CW57,5)),"")</f>
      </c>
      <c r="CZ57" s="77">
        <f>_xlfn.IFERROR(IF(INDEX(#REF!,$CW57,8)&lt;&gt;CZ$2,"",INDEX(#REF!,$CW57,8)),"")</f>
      </c>
      <c r="DA57" s="78">
        <f>_xlfn.IFERROR(IF(CZ57&lt;&gt;CZ$2,"",INDEX(#REF!,$CW57,6)),"")</f>
      </c>
      <c r="DB57" s="78">
        <f>_xlfn.IFERROR(IF(CZ57&lt;&gt;CZ$2,"",INDEX(#REF!,$CW57,4)),"")</f>
      </c>
      <c r="DC57" s="89">
        <f>_xlfn.IFERROR(IF(CZ57&lt;&gt;CZ$2,"",INDEX(#REF!,$CW57,9)),"")</f>
      </c>
      <c r="DQ57" s="69"/>
      <c r="DR57" s="69"/>
      <c r="DS57" s="69"/>
      <c r="DT57" s="69"/>
      <c r="DU57" s="69"/>
      <c r="DV57" s="69"/>
      <c r="DW57" s="69"/>
      <c r="DX57" s="62">
        <f>C18</f>
        <v>0</v>
      </c>
      <c r="DY57" s="62">
        <f>Q18</f>
        <v>0</v>
      </c>
      <c r="DZ57" s="63">
        <f aca="true" t="shared" si="19" ref="DZ57:EI57">AD18</f>
        <v>0</v>
      </c>
      <c r="EA57" s="64">
        <f t="shared" si="19"/>
        <v>0</v>
      </c>
      <c r="EB57" s="67">
        <f t="shared" si="19"/>
        <v>0</v>
      </c>
      <c r="EC57" s="68">
        <f t="shared" si="19"/>
        <v>0</v>
      </c>
      <c r="ED57" s="63">
        <f t="shared" si="19"/>
        <v>0</v>
      </c>
      <c r="EE57" s="64">
        <f t="shared" si="19"/>
        <v>0</v>
      </c>
      <c r="EF57" s="63">
        <f t="shared" si="19"/>
        <v>0</v>
      </c>
      <c r="EG57" s="64">
        <f t="shared" si="19"/>
        <v>0</v>
      </c>
      <c r="EH57" s="63">
        <f t="shared" si="19"/>
        <v>0</v>
      </c>
      <c r="EI57" s="64">
        <f t="shared" si="19"/>
        <v>0</v>
      </c>
      <c r="EJ57" s="64">
        <f>IF(BJ19&gt;0,AN18,"")</f>
      </c>
      <c r="EK57" s="64">
        <f>IF(BJ19&gt;0,AO18,"")</f>
      </c>
    </row>
    <row r="58" spans="63:141" ht="18" customHeight="1">
      <c r="BK58" s="58">
        <f t="shared" si="0"/>
      </c>
      <c r="BL58" s="83">
        <f>_xlfn.IFERROR(IF(BN58&lt;&gt;$BN$2,"",INDEX(#REF!,BK58,7)),"")</f>
      </c>
      <c r="BM58" s="77">
        <f>_xlfn.IFERROR(IF(BN58&lt;&gt;$BN$2,"",INDEX(#REF!,BK58,5)),"")</f>
      </c>
      <c r="BN58" s="77">
        <f>_xlfn.IFERROR(IF(INDEX(#REF!,BK58,8)&lt;&gt;$BN$2,"",INDEX(#REF!,BK58,8)),"")</f>
      </c>
      <c r="BO58" s="78">
        <f>_xlfn.IFERROR(IF(BN58&lt;&gt;$BN$2,"",INDEX(#REF!,BK58,6)),"")</f>
      </c>
      <c r="BP58" s="78">
        <f>_xlfn.IFERROR(IF(BN58&lt;&gt;$BN$2,"",INDEX(#REF!,BK58,4)),"")</f>
      </c>
      <c r="BQ58" s="84">
        <f>_xlfn.IFERROR(IF(BN58&lt;&gt;$BN$2,"",INDEX(#REF!,BK58,9)),"")</f>
      </c>
      <c r="BR58" s="16"/>
      <c r="BS58" s="16"/>
      <c r="BT58" s="16"/>
      <c r="BU58" s="16"/>
      <c r="BV58" s="16"/>
      <c r="BW58" s="16"/>
      <c r="BX58" s="16"/>
      <c r="BY58" s="16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58">
        <f t="shared" si="1"/>
      </c>
      <c r="CX58" s="83">
        <f>_xlfn.IFERROR(IF(CZ58&lt;&gt;CZ$2,"",INDEX(#REF!,$CW58,7)),"")</f>
      </c>
      <c r="CY58" s="77">
        <f>_xlfn.IFERROR(IF(CZ58&lt;&gt;CZ$2,"",INDEX(#REF!,$CW58,5)),"")</f>
      </c>
      <c r="CZ58" s="77">
        <f>_xlfn.IFERROR(IF(INDEX(#REF!,$CW58,8)&lt;&gt;CZ$2,"",INDEX(#REF!,$CW58,8)),"")</f>
      </c>
      <c r="DA58" s="78">
        <f>_xlfn.IFERROR(IF(CZ58&lt;&gt;CZ$2,"",INDEX(#REF!,$CW58,6)),"")</f>
      </c>
      <c r="DB58" s="78">
        <f>_xlfn.IFERROR(IF(CZ58&lt;&gt;CZ$2,"",INDEX(#REF!,$CW58,4)),"")</f>
      </c>
      <c r="DC58" s="89">
        <f>_xlfn.IFERROR(IF(CZ58&lt;&gt;CZ$2,"",INDEX(#REF!,$CW58,9)),"")</f>
      </c>
      <c r="DQ58" s="69"/>
      <c r="DR58" s="69"/>
      <c r="DS58" s="69"/>
      <c r="DT58" s="69"/>
      <c r="DU58" s="69"/>
      <c r="DV58" s="69"/>
      <c r="DW58" s="69"/>
      <c r="DX58" s="62">
        <f>C19</f>
        <v>0</v>
      </c>
      <c r="DY58" s="63">
        <f>Q19</f>
        <v>0</v>
      </c>
      <c r="DZ58" s="62">
        <f>IF(AN21+AO21=0,"",IF(AP21&gt;3,E9,IF(AQ21&gt;3,S9,"")))</f>
      </c>
      <c r="EA58" s="70"/>
      <c r="EB58" s="70"/>
      <c r="EC58" s="70"/>
      <c r="ED58" s="70"/>
      <c r="EE58" s="70"/>
      <c r="EF58" s="70"/>
      <c r="EG58" s="70"/>
      <c r="EH58" s="70"/>
      <c r="EI58" s="70"/>
      <c r="EJ58" s="62">
        <f>AP21</f>
        <v>0</v>
      </c>
      <c r="EK58" s="62">
        <f>AQ21</f>
        <v>0</v>
      </c>
    </row>
    <row r="59" spans="63:107" ht="18" customHeight="1">
      <c r="BK59" s="58">
        <f t="shared" si="0"/>
      </c>
      <c r="BL59" s="83">
        <f>_xlfn.IFERROR(IF(BN59&lt;&gt;$BN$2,"",INDEX(#REF!,BK59,7)),"")</f>
      </c>
      <c r="BM59" s="77">
        <f>_xlfn.IFERROR(IF(BN59&lt;&gt;$BN$2,"",INDEX(#REF!,BK59,5)),"")</f>
      </c>
      <c r="BN59" s="77">
        <f>_xlfn.IFERROR(IF(INDEX(#REF!,BK59,8)&lt;&gt;$BN$2,"",INDEX(#REF!,BK59,8)),"")</f>
      </c>
      <c r="BO59" s="78">
        <f>_xlfn.IFERROR(IF(BN59&lt;&gt;$BN$2,"",INDEX(#REF!,BK59,6)),"")</f>
      </c>
      <c r="BP59" s="78">
        <f>_xlfn.IFERROR(IF(BN59&lt;&gt;$BN$2,"",INDEX(#REF!,BK59,4)),"")</f>
      </c>
      <c r="BQ59" s="84">
        <f>_xlfn.IFERROR(IF(BN59&lt;&gt;$BN$2,"",INDEX(#REF!,BK59,9)),"")</f>
      </c>
      <c r="BR59" s="16"/>
      <c r="BS59" s="16"/>
      <c r="BT59" s="16"/>
      <c r="BU59" s="16"/>
      <c r="BV59" s="16"/>
      <c r="BW59" s="16"/>
      <c r="BX59" s="16"/>
      <c r="BY59" s="16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58">
        <f t="shared" si="1"/>
      </c>
      <c r="CX59" s="83">
        <f>_xlfn.IFERROR(IF(CZ59&lt;&gt;CZ$2,"",INDEX(#REF!,$CW59,7)),"")</f>
      </c>
      <c r="CY59" s="77">
        <f>_xlfn.IFERROR(IF(CZ59&lt;&gt;CZ$2,"",INDEX(#REF!,$CW59,5)),"")</f>
      </c>
      <c r="CZ59" s="77">
        <f>_xlfn.IFERROR(IF(INDEX(#REF!,$CW59,8)&lt;&gt;CZ$2,"",INDEX(#REF!,$CW59,8)),"")</f>
      </c>
      <c r="DA59" s="78">
        <f>_xlfn.IFERROR(IF(CZ59&lt;&gt;CZ$2,"",INDEX(#REF!,$CW59,6)),"")</f>
      </c>
      <c r="DB59" s="78">
        <f>_xlfn.IFERROR(IF(CZ59&lt;&gt;CZ$2,"",INDEX(#REF!,$CW59,4)),"")</f>
      </c>
      <c r="DC59" s="89">
        <f>_xlfn.IFERROR(IF(CZ59&lt;&gt;CZ$2,"",INDEX(#REF!,$CW59,9)),"")</f>
      </c>
    </row>
    <row r="60" spans="63:107" ht="18" customHeight="1">
      <c r="BK60" s="58">
        <f t="shared" si="0"/>
      </c>
      <c r="BL60" s="83">
        <f>_xlfn.IFERROR(IF(BN60&lt;&gt;$BN$2,"",INDEX(#REF!,BK60,7)),"")</f>
      </c>
      <c r="BM60" s="77">
        <f>_xlfn.IFERROR(IF(BN60&lt;&gt;$BN$2,"",INDEX(#REF!,BK60,5)),"")</f>
      </c>
      <c r="BN60" s="77">
        <f>_xlfn.IFERROR(IF(INDEX(#REF!,BK60,8)&lt;&gt;$BN$2,"",INDEX(#REF!,BK60,8)),"")</f>
      </c>
      <c r="BO60" s="78">
        <f>_xlfn.IFERROR(IF(BN60&lt;&gt;$BN$2,"",INDEX(#REF!,BK60,6)),"")</f>
      </c>
      <c r="BP60" s="78">
        <f>_xlfn.IFERROR(IF(BN60&lt;&gt;$BN$2,"",INDEX(#REF!,BK60,4)),"")</f>
      </c>
      <c r="BQ60" s="84">
        <f>_xlfn.IFERROR(IF(BN60&lt;&gt;$BN$2,"",INDEX(#REF!,BK60,9)),"")</f>
      </c>
      <c r="BR60" s="16"/>
      <c r="BS60" s="16"/>
      <c r="BT60" s="16"/>
      <c r="BU60" s="16"/>
      <c r="BV60" s="16"/>
      <c r="BW60" s="16"/>
      <c r="BX60" s="16"/>
      <c r="BY60" s="16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58">
        <f t="shared" si="1"/>
      </c>
      <c r="CX60" s="83">
        <f>_xlfn.IFERROR(IF(CZ60&lt;&gt;CZ$2,"",INDEX(#REF!,$CW60,7)),"")</f>
      </c>
      <c r="CY60" s="77">
        <f>_xlfn.IFERROR(IF(CZ60&lt;&gt;CZ$2,"",INDEX(#REF!,$CW60,5)),"")</f>
      </c>
      <c r="CZ60" s="77">
        <f>_xlfn.IFERROR(IF(INDEX(#REF!,$CW60,8)&lt;&gt;CZ$2,"",INDEX(#REF!,$CW60,8)),"")</f>
      </c>
      <c r="DA60" s="78">
        <f>_xlfn.IFERROR(IF(CZ60&lt;&gt;CZ$2,"",INDEX(#REF!,$CW60,6)),"")</f>
      </c>
      <c r="DB60" s="78">
        <f>_xlfn.IFERROR(IF(CZ60&lt;&gt;CZ$2,"",INDEX(#REF!,$CW60,4)),"")</f>
      </c>
      <c r="DC60" s="89">
        <f>_xlfn.IFERROR(IF(CZ60&lt;&gt;CZ$2,"",INDEX(#REF!,$CW60,9)),"")</f>
      </c>
    </row>
    <row r="61" spans="63:107" ht="18" customHeight="1">
      <c r="BK61" s="58">
        <f t="shared" si="0"/>
      </c>
      <c r="BL61" s="83">
        <f>_xlfn.IFERROR(IF(BN61&lt;&gt;$BN$2,"",INDEX(#REF!,BK61,7)),"")</f>
      </c>
      <c r="BM61" s="77">
        <f>_xlfn.IFERROR(IF(BN61&lt;&gt;$BN$2,"",INDEX(#REF!,BK61,5)),"")</f>
      </c>
      <c r="BN61" s="77">
        <f>_xlfn.IFERROR(IF(INDEX(#REF!,BK61,8)&lt;&gt;$BN$2,"",INDEX(#REF!,BK61,8)),"")</f>
      </c>
      <c r="BO61" s="78">
        <f>_xlfn.IFERROR(IF(BN61&lt;&gt;$BN$2,"",INDEX(#REF!,BK61,6)),"")</f>
      </c>
      <c r="BP61" s="78">
        <f>_xlfn.IFERROR(IF(BN61&lt;&gt;$BN$2,"",INDEX(#REF!,BK61,4)),"")</f>
      </c>
      <c r="BQ61" s="84">
        <f>_xlfn.IFERROR(IF(BN61&lt;&gt;$BN$2,"",INDEX(#REF!,BK61,9)),"")</f>
      </c>
      <c r="BR61" s="16"/>
      <c r="BS61" s="16"/>
      <c r="BT61" s="16"/>
      <c r="BU61" s="16"/>
      <c r="BV61" s="16"/>
      <c r="BW61" s="16"/>
      <c r="BX61" s="16"/>
      <c r="BY61" s="16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58">
        <f t="shared" si="1"/>
      </c>
      <c r="CX61" s="83">
        <f>_xlfn.IFERROR(IF(CZ61&lt;&gt;CZ$2,"",INDEX(#REF!,$CW61,7)),"")</f>
      </c>
      <c r="CY61" s="77">
        <f>_xlfn.IFERROR(IF(CZ61&lt;&gt;CZ$2,"",INDEX(#REF!,$CW61,5)),"")</f>
      </c>
      <c r="CZ61" s="77">
        <f>_xlfn.IFERROR(IF(INDEX(#REF!,$CW61,8)&lt;&gt;CZ$2,"",INDEX(#REF!,$CW61,8)),"")</f>
      </c>
      <c r="DA61" s="78">
        <f>_xlfn.IFERROR(IF(CZ61&lt;&gt;CZ$2,"",INDEX(#REF!,$CW61,6)),"")</f>
      </c>
      <c r="DB61" s="78">
        <f>_xlfn.IFERROR(IF(CZ61&lt;&gt;CZ$2,"",INDEX(#REF!,$CW61,4)),"")</f>
      </c>
      <c r="DC61" s="89">
        <f>_xlfn.IFERROR(IF(CZ61&lt;&gt;CZ$2,"",INDEX(#REF!,$CW61,9)),"")</f>
      </c>
    </row>
    <row r="62" spans="63:107" ht="18" customHeight="1">
      <c r="BK62" s="58">
        <f t="shared" si="0"/>
      </c>
      <c r="BL62" s="83">
        <f>_xlfn.IFERROR(IF(BN62&lt;&gt;$BN$2,"",INDEX(#REF!,BK62,7)),"")</f>
      </c>
      <c r="BM62" s="77">
        <f>_xlfn.IFERROR(IF(BN62&lt;&gt;$BN$2,"",INDEX(#REF!,BK62,5)),"")</f>
      </c>
      <c r="BN62" s="77">
        <f>_xlfn.IFERROR(IF(INDEX(#REF!,BK62,8)&lt;&gt;$BN$2,"",INDEX(#REF!,BK62,8)),"")</f>
      </c>
      <c r="BO62" s="78">
        <f>_xlfn.IFERROR(IF(BN62&lt;&gt;$BN$2,"",INDEX(#REF!,BK62,6)),"")</f>
      </c>
      <c r="BP62" s="78">
        <f>_xlfn.IFERROR(IF(BN62&lt;&gt;$BN$2,"",INDEX(#REF!,BK62,4)),"")</f>
      </c>
      <c r="BQ62" s="84">
        <f>_xlfn.IFERROR(IF(BN62&lt;&gt;$BN$2,"",INDEX(#REF!,BK62,9)),"")</f>
      </c>
      <c r="BR62" s="16"/>
      <c r="BS62" s="16"/>
      <c r="BT62" s="16"/>
      <c r="BU62" s="16"/>
      <c r="BV62" s="16"/>
      <c r="BW62" s="16"/>
      <c r="BX62" s="16"/>
      <c r="BY62" s="16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58">
        <f t="shared" si="1"/>
      </c>
      <c r="CX62" s="83">
        <f>_xlfn.IFERROR(IF(CZ62&lt;&gt;CZ$2,"",INDEX(#REF!,$CW62,7)),"")</f>
      </c>
      <c r="CY62" s="77">
        <f>_xlfn.IFERROR(IF(CZ62&lt;&gt;CZ$2,"",INDEX(#REF!,$CW62,5)),"")</f>
      </c>
      <c r="CZ62" s="77">
        <f>_xlfn.IFERROR(IF(INDEX(#REF!,$CW62,8)&lt;&gt;CZ$2,"",INDEX(#REF!,$CW62,8)),"")</f>
      </c>
      <c r="DA62" s="78">
        <f>_xlfn.IFERROR(IF(CZ62&lt;&gt;CZ$2,"",INDEX(#REF!,$CW62,6)),"")</f>
      </c>
      <c r="DB62" s="78">
        <f>_xlfn.IFERROR(IF(CZ62&lt;&gt;CZ$2,"",INDEX(#REF!,$CW62,4)),"")</f>
      </c>
      <c r="DC62" s="89">
        <f>_xlfn.IFERROR(IF(CZ62&lt;&gt;CZ$2,"",INDEX(#REF!,$CW62,9)),"")</f>
      </c>
    </row>
    <row r="63" spans="63:107" ht="18" customHeight="1" thickBot="1">
      <c r="BK63" s="58">
        <f t="shared" si="0"/>
      </c>
      <c r="BL63" s="85">
        <f>_xlfn.IFERROR(IF(BN63&lt;&gt;$BN$2,"",INDEX(#REF!,BK63,7)),"")</f>
      </c>
      <c r="BM63" s="86">
        <f>_xlfn.IFERROR(IF(BN63&lt;&gt;$BN$2,"",INDEX(#REF!,BK63,5)),"")</f>
      </c>
      <c r="BN63" s="86">
        <f>_xlfn.IFERROR(IF(INDEX(#REF!,BK63,8)&lt;&gt;$BN$2,"",INDEX(#REF!,BK63,8)),"")</f>
      </c>
      <c r="BO63" s="87">
        <f>_xlfn.IFERROR(IF(BN63&lt;&gt;$BN$2,"",INDEX(#REF!,BK63,6)),"")</f>
      </c>
      <c r="BP63" s="87">
        <f>_xlfn.IFERROR(IF(BN63&lt;&gt;$BN$2,"",INDEX(#REF!,BK63,4)),"")</f>
      </c>
      <c r="BQ63" s="88">
        <f>_xlfn.IFERROR(IF(BN63&lt;&gt;$BN$2,"",INDEX(#REF!,BK63,9)),"")</f>
      </c>
      <c r="BR63" s="16"/>
      <c r="BS63" s="16"/>
      <c r="BT63" s="16"/>
      <c r="BU63" s="16"/>
      <c r="BV63" s="16"/>
      <c r="BW63" s="16"/>
      <c r="BX63" s="16"/>
      <c r="BY63" s="16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58">
        <f t="shared" si="1"/>
      </c>
      <c r="CX63" s="85">
        <f>_xlfn.IFERROR(IF(CZ63&lt;&gt;CZ$2,"",INDEX(#REF!,$CW63,7)),"")</f>
      </c>
      <c r="CY63" s="86">
        <f>_xlfn.IFERROR(IF(CZ63&lt;&gt;CZ$2,"",INDEX(#REF!,$CW63,5)),"")</f>
      </c>
      <c r="CZ63" s="77">
        <f>_xlfn.IFERROR(IF(INDEX(#REF!,$CW63,8)&lt;&gt;CZ$2,"",INDEX(#REF!,$CW63,8)),"")</f>
      </c>
      <c r="DA63" s="87">
        <f>_xlfn.IFERROR(IF(CZ63&lt;&gt;CZ$2,"",INDEX(#REF!,$CW63,6)),"")</f>
      </c>
      <c r="DB63" s="87">
        <f>_xlfn.IFERROR(IF(CZ63&lt;&gt;CZ$2,"",INDEX(#REF!,$CW63,4)),"")</f>
      </c>
      <c r="DC63" s="90">
        <f>_xlfn.IFERROR(IF(CZ63&lt;&gt;CZ$2,"",INDEX(#REF!,$CW63,9)),"")</f>
      </c>
    </row>
    <row r="64" spans="64:107" ht="18" customHeight="1">
      <c r="BL64" s="39" t="s">
        <v>40</v>
      </c>
      <c r="BM64" s="38"/>
      <c r="BN64" s="38"/>
      <c r="BO64" s="38"/>
      <c r="BP64" s="40"/>
      <c r="BQ64" s="40"/>
      <c r="BR64" s="38"/>
      <c r="BS64" s="38"/>
      <c r="BT64" s="38"/>
      <c r="BU64" s="38"/>
      <c r="BV64" s="38"/>
      <c r="BW64" s="38"/>
      <c r="BX64" s="38"/>
      <c r="BY64" s="38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40"/>
      <c r="CX64" s="39"/>
      <c r="CY64" s="38"/>
      <c r="CZ64" s="38"/>
      <c r="DA64" s="38"/>
      <c r="DB64" s="40"/>
      <c r="DC64" s="40"/>
    </row>
    <row r="65" spans="64:107" ht="18" customHeight="1">
      <c r="BL65" s="39" t="s">
        <v>56</v>
      </c>
      <c r="BM65" s="38"/>
      <c r="BN65" s="38"/>
      <c r="BO65" s="38"/>
      <c r="BP65" s="40"/>
      <c r="BQ65" s="40"/>
      <c r="BR65" s="38"/>
      <c r="BS65" s="38"/>
      <c r="BT65" s="38"/>
      <c r="BU65" s="38"/>
      <c r="BV65" s="38"/>
      <c r="BW65" s="38"/>
      <c r="BX65" s="38"/>
      <c r="BY65" s="38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40"/>
      <c r="CX65" s="39"/>
      <c r="CY65" s="38"/>
      <c r="CZ65" s="38"/>
      <c r="DA65" s="38"/>
      <c r="DB65" s="40"/>
      <c r="DC65" s="40"/>
    </row>
  </sheetData>
  <sheetProtection selectLockedCells="1"/>
  <mergeCells count="118">
    <mergeCell ref="AF8:AG8"/>
    <mergeCell ref="AF9:AG9"/>
    <mergeCell ref="AN22:AQ22"/>
    <mergeCell ref="AL18:AL19"/>
    <mergeCell ref="AN18:AN19"/>
    <mergeCell ref="AD21:AM21"/>
    <mergeCell ref="D4:G5"/>
    <mergeCell ref="E11:L11"/>
    <mergeCell ref="C11:D11"/>
    <mergeCell ref="M11:O11"/>
    <mergeCell ref="S17:Z17"/>
    <mergeCell ref="AF4:AG4"/>
    <mergeCell ref="AJ26:AQ26"/>
    <mergeCell ref="AE26:AI26"/>
    <mergeCell ref="AE18:AE19"/>
    <mergeCell ref="AF18:AF19"/>
    <mergeCell ref="AC5:AE5"/>
    <mergeCell ref="AA11:AC11"/>
    <mergeCell ref="AD18:AD19"/>
    <mergeCell ref="AK18:AK19"/>
    <mergeCell ref="AJ18:AJ19"/>
    <mergeCell ref="AH18:AH19"/>
    <mergeCell ref="Y5:AB5"/>
    <mergeCell ref="W4:X4"/>
    <mergeCell ref="C14:D14"/>
    <mergeCell ref="E14:L14"/>
    <mergeCell ref="E12:L12"/>
    <mergeCell ref="M14:O14"/>
    <mergeCell ref="Q11:R11"/>
    <mergeCell ref="W5:X5"/>
    <mergeCell ref="B4:C5"/>
    <mergeCell ref="B7:K8"/>
    <mergeCell ref="AI18:AI19"/>
    <mergeCell ref="AG18:AG19"/>
    <mergeCell ref="AC4:AE4"/>
    <mergeCell ref="Y4:AB4"/>
    <mergeCell ref="AJ11:AK11"/>
    <mergeCell ref="AD11:AE11"/>
    <mergeCell ref="AF11:AG11"/>
    <mergeCell ref="S18:Z18"/>
    <mergeCell ref="AF5:AG5"/>
    <mergeCell ref="AA9:AC9"/>
    <mergeCell ref="AE24:AQ25"/>
    <mergeCell ref="AA15:AC15"/>
    <mergeCell ref="S12:Z12"/>
    <mergeCell ref="E15:L15"/>
    <mergeCell ref="Q15:R15"/>
    <mergeCell ref="M17:O17"/>
    <mergeCell ref="AQ18:AQ19"/>
    <mergeCell ref="AM18:AM19"/>
    <mergeCell ref="S22:Z22"/>
    <mergeCell ref="AA22:AC22"/>
    <mergeCell ref="AP11:AQ11"/>
    <mergeCell ref="S13:Z13"/>
    <mergeCell ref="AH11:AI11"/>
    <mergeCell ref="AA12:AC12"/>
    <mergeCell ref="AP18:AP19"/>
    <mergeCell ref="AL11:AM11"/>
    <mergeCell ref="AA17:AC17"/>
    <mergeCell ref="AO18:AO19"/>
    <mergeCell ref="AN11:AO11"/>
    <mergeCell ref="S19:Z19"/>
    <mergeCell ref="C22:D22"/>
    <mergeCell ref="E22:L22"/>
    <mergeCell ref="M22:O22"/>
    <mergeCell ref="Q21:R21"/>
    <mergeCell ref="Q16:R16"/>
    <mergeCell ref="C21:D21"/>
    <mergeCell ref="Q22:R22"/>
    <mergeCell ref="M21:O21"/>
    <mergeCell ref="E17:L17"/>
    <mergeCell ref="C17:D17"/>
    <mergeCell ref="AA19:AC19"/>
    <mergeCell ref="S11:Z11"/>
    <mergeCell ref="C18:D18"/>
    <mergeCell ref="Q19:R19"/>
    <mergeCell ref="Q18:R18"/>
    <mergeCell ref="M18:O18"/>
    <mergeCell ref="M19:O19"/>
    <mergeCell ref="AA13:AC13"/>
    <mergeCell ref="C16:D16"/>
    <mergeCell ref="E16:L16"/>
    <mergeCell ref="AA21:AC21"/>
    <mergeCell ref="P18:P19"/>
    <mergeCell ref="E18:L18"/>
    <mergeCell ref="Q13:R13"/>
    <mergeCell ref="M13:O13"/>
    <mergeCell ref="Q14:R14"/>
    <mergeCell ref="AA18:AC18"/>
    <mergeCell ref="Q17:R17"/>
    <mergeCell ref="AA14:AC14"/>
    <mergeCell ref="AA16:AC16"/>
    <mergeCell ref="M16:O16"/>
    <mergeCell ref="B18:B19"/>
    <mergeCell ref="M12:O12"/>
    <mergeCell ref="M15:O15"/>
    <mergeCell ref="E13:L13"/>
    <mergeCell ref="C15:D15"/>
    <mergeCell ref="E10:O10"/>
    <mergeCell ref="S10:AC10"/>
    <mergeCell ref="C12:D12"/>
    <mergeCell ref="C13:D13"/>
    <mergeCell ref="Q12:R12"/>
    <mergeCell ref="E21:L21"/>
    <mergeCell ref="S14:Z14"/>
    <mergeCell ref="S15:Z15"/>
    <mergeCell ref="S21:Z21"/>
    <mergeCell ref="S16:Z16"/>
    <mergeCell ref="E9:G9"/>
    <mergeCell ref="S9:U9"/>
    <mergeCell ref="C19:D19"/>
    <mergeCell ref="E19:L19"/>
    <mergeCell ref="U4:V5"/>
    <mergeCell ref="S4:T5"/>
    <mergeCell ref="H4:I5"/>
    <mergeCell ref="J4:R5"/>
    <mergeCell ref="B9:D10"/>
    <mergeCell ref="P9:R10"/>
  </mergeCells>
  <conditionalFormatting sqref="E12">
    <cfRule type="cellIs" priority="133" dxfId="31" operator="equal" stopIfTrue="1">
      <formula>"DISTRIBUIR LLETRES"</formula>
    </cfRule>
  </conditionalFormatting>
  <conditionalFormatting sqref="S12">
    <cfRule type="cellIs" priority="107" dxfId="31" operator="equal" stopIfTrue="1">
      <formula>"DISTRIBUIR LLETRES"</formula>
    </cfRule>
  </conditionalFormatting>
  <conditionalFormatting sqref="M18:O19">
    <cfRule type="cellIs" priority="89" dxfId="0" operator="equal" stopIfTrue="1">
      <formula>"SIN LIC"</formula>
    </cfRule>
    <cfRule type="cellIs" priority="90" dxfId="0" operator="equal" stopIfTrue="1">
      <formula>"CAT1"</formula>
    </cfRule>
    <cfRule type="cellIs" priority="91" dxfId="0" operator="equal" stopIfTrue="1">
      <formula>"CAT2"</formula>
    </cfRule>
  </conditionalFormatting>
  <conditionalFormatting sqref="M21:O22">
    <cfRule type="cellIs" priority="83" dxfId="0" operator="equal" stopIfTrue="1">
      <formula>"SIN LIC"</formula>
    </cfRule>
    <cfRule type="cellIs" priority="84" dxfId="0" operator="equal" stopIfTrue="1">
      <formula>"CAT1"</formula>
    </cfRule>
    <cfRule type="cellIs" priority="85" dxfId="0" operator="equal" stopIfTrue="1">
      <formula>"CAT2"</formula>
    </cfRule>
  </conditionalFormatting>
  <conditionalFormatting sqref="AN21">
    <cfRule type="expression" priority="56" dxfId="21" stopIfTrue="1">
      <formula>$AN$21+$AO$21=0</formula>
    </cfRule>
  </conditionalFormatting>
  <conditionalFormatting sqref="AO21">
    <cfRule type="expression" priority="55" dxfId="21" stopIfTrue="1">
      <formula>$AN$21+$AO$21=0</formula>
    </cfRule>
  </conditionalFormatting>
  <conditionalFormatting sqref="AP21">
    <cfRule type="expression" priority="54" dxfId="21" stopIfTrue="1">
      <formula>$AP$21+$AQ$21=0</formula>
    </cfRule>
  </conditionalFormatting>
  <conditionalFormatting sqref="AQ21">
    <cfRule type="expression" priority="53" dxfId="21" stopIfTrue="1">
      <formula>$AP$21+$AQ$21=0</formula>
    </cfRule>
  </conditionalFormatting>
  <conditionalFormatting sqref="AN22:AQ22">
    <cfRule type="expression" priority="52" dxfId="19" stopIfTrue="1">
      <formula>$AN$21+$AO$21=0</formula>
    </cfRule>
  </conditionalFormatting>
  <conditionalFormatting sqref="AM22">
    <cfRule type="expression" priority="51" dxfId="19" stopIfTrue="1">
      <formula>$AN$21+$AO$21=0</formula>
    </cfRule>
  </conditionalFormatting>
  <conditionalFormatting sqref="M12:O12">
    <cfRule type="expression" priority="49" dxfId="3">
      <formula>$M$12&lt;&gt;$BN$2</formula>
    </cfRule>
  </conditionalFormatting>
  <conditionalFormatting sqref="M13:O13">
    <cfRule type="expression" priority="48" dxfId="3">
      <formula>$M$13&lt;&gt;$BN$2</formula>
    </cfRule>
  </conditionalFormatting>
  <conditionalFormatting sqref="M14:O14">
    <cfRule type="expression" priority="47" dxfId="3">
      <formula>$M$14&lt;&gt;$BN$2</formula>
    </cfRule>
  </conditionalFormatting>
  <conditionalFormatting sqref="M18:O18 AA18:AC18">
    <cfRule type="expression" priority="46" dxfId="3">
      <formula>$M$18&lt;&gt;$BN$2</formula>
    </cfRule>
  </conditionalFormatting>
  <conditionalFormatting sqref="M19:O19 AA19:AC19">
    <cfRule type="expression" priority="45" dxfId="3">
      <formula>$M$19&lt;&gt;$BN$2</formula>
    </cfRule>
  </conditionalFormatting>
  <conditionalFormatting sqref="M21:O21 AA21:AC21">
    <cfRule type="expression" priority="44" dxfId="3">
      <formula>$M$21&lt;&gt;$BN$2</formula>
    </cfRule>
  </conditionalFormatting>
  <conditionalFormatting sqref="M22:O22 AA22:AC22">
    <cfRule type="expression" priority="42" dxfId="3">
      <formula>$M$22&lt;&gt;$BN$2</formula>
    </cfRule>
  </conditionalFormatting>
  <conditionalFormatting sqref="AA21:AC22">
    <cfRule type="cellIs" priority="33" dxfId="0" operator="equal" stopIfTrue="1">
      <formula>"SIN LIC"</formula>
    </cfRule>
    <cfRule type="cellIs" priority="34" dxfId="0" operator="equal" stopIfTrue="1">
      <formula>"CAT1"</formula>
    </cfRule>
    <cfRule type="cellIs" priority="35" dxfId="0" operator="equal" stopIfTrue="1">
      <formula>"CAT2"</formula>
    </cfRule>
  </conditionalFormatting>
  <conditionalFormatting sqref="M15:O15 AA15:AC15">
    <cfRule type="expression" priority="25" dxfId="3">
      <formula>$M$15&lt;&gt;$BN$2</formula>
    </cfRule>
  </conditionalFormatting>
  <conditionalFormatting sqref="M16:O16 AA16:AC17">
    <cfRule type="expression" priority="24" dxfId="3">
      <formula>$M$16&lt;&gt;$BN$2</formula>
    </cfRule>
  </conditionalFormatting>
  <conditionalFormatting sqref="M17:O17">
    <cfRule type="expression" priority="23" dxfId="3">
      <formula>$M$17&lt;&gt;$BN$2</formula>
    </cfRule>
  </conditionalFormatting>
  <conditionalFormatting sqref="AA12:AC12">
    <cfRule type="expression" priority="134" dxfId="3">
      <formula>$AA12&lt;&gt;$CZ$2</formula>
    </cfRule>
  </conditionalFormatting>
  <conditionalFormatting sqref="AA13:AC13">
    <cfRule type="expression" priority="135" dxfId="3">
      <formula>$AA$13&lt;&gt;$CZ$2</formula>
    </cfRule>
  </conditionalFormatting>
  <conditionalFormatting sqref="AA14:AC14">
    <cfRule type="expression" priority="136" dxfId="3">
      <formula>$AA$14&lt;&gt;$CZ$2</formula>
    </cfRule>
  </conditionalFormatting>
  <conditionalFormatting sqref="AA18:AC19">
    <cfRule type="cellIs" priority="6" dxfId="0" operator="equal" stopIfTrue="1">
      <formula>"SIN LIC"</formula>
    </cfRule>
    <cfRule type="cellIs" priority="7" dxfId="0" operator="equal" stopIfTrue="1">
      <formula>"CAT1"</formula>
    </cfRule>
    <cfRule type="cellIs" priority="8" dxfId="0" operator="equal" stopIfTrue="1">
      <formula>"CAT2"</formula>
    </cfRule>
  </conditionalFormatting>
  <printOptions horizontalCentered="1" vertic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N68"/>
  <sheetViews>
    <sheetView showGridLines="0" showOutlineSymbols="0" zoomScale="130" zoomScaleNormal="130" zoomScalePageLayoutView="0" workbookViewId="0" topLeftCell="A1">
      <selection activeCell="Q15" sqref="Q15"/>
    </sheetView>
  </sheetViews>
  <sheetFormatPr defaultColWidth="11.421875" defaultRowHeight="12.75" outlineLevelCol="1"/>
  <cols>
    <col min="1" max="1" width="0.9921875" style="125" customWidth="1" outlineLevel="1" collapsed="1"/>
    <col min="2" max="2" width="6.140625" style="2" customWidth="1"/>
    <col min="3" max="3" width="19.28125" style="2" customWidth="1"/>
    <col min="4" max="4" width="6.8515625" style="2" customWidth="1"/>
    <col min="5" max="5" width="5.7109375" style="2" customWidth="1"/>
    <col min="6" max="6" width="3.8515625" style="11" customWidth="1"/>
    <col min="7" max="7" width="5.421875" style="11" customWidth="1"/>
    <col min="8" max="8" width="0.71875" style="130" customWidth="1" outlineLevel="1"/>
    <col min="9" max="9" width="6.140625" style="2" customWidth="1"/>
    <col min="10" max="10" width="19.28125" style="2" customWidth="1"/>
    <col min="11" max="11" width="7.00390625" style="2" customWidth="1"/>
    <col min="12" max="12" width="5.7109375" style="2" customWidth="1"/>
    <col min="13" max="13" width="3.8515625" style="11" customWidth="1"/>
    <col min="14" max="14" width="5.421875" style="11" customWidth="1"/>
  </cols>
  <sheetData>
    <row r="1" spans="2:14" ht="12.75">
      <c r="B1" s="91" t="s">
        <v>41</v>
      </c>
      <c r="C1" s="92"/>
      <c r="D1" s="92"/>
      <c r="E1" s="92"/>
      <c r="F1" s="92"/>
      <c r="G1" s="92"/>
      <c r="H1" s="128"/>
      <c r="I1" s="92"/>
      <c r="J1" s="92"/>
      <c r="K1" s="92"/>
      <c r="L1" s="92"/>
      <c r="M1" s="92"/>
      <c r="N1" s="94" t="s">
        <v>538</v>
      </c>
    </row>
    <row r="2" spans="2:14" ht="12.75">
      <c r="B2" s="39" t="s">
        <v>355</v>
      </c>
      <c r="C2" s="38"/>
      <c r="D2" s="72"/>
      <c r="E2" s="72"/>
      <c r="F2" s="72"/>
      <c r="G2" s="72"/>
      <c r="H2" s="129"/>
      <c r="I2" s="72"/>
      <c r="J2" s="72"/>
      <c r="K2" s="72"/>
      <c r="L2" s="72"/>
      <c r="M2" s="72"/>
      <c r="N2" s="72"/>
    </row>
    <row r="3" spans="2:14" ht="12.75">
      <c r="B3" s="39" t="s">
        <v>56</v>
      </c>
      <c r="C3" s="38"/>
      <c r="D3" s="72"/>
      <c r="E3" s="72"/>
      <c r="F3" s="72"/>
      <c r="G3" s="72"/>
      <c r="H3" s="129"/>
      <c r="I3" s="72"/>
      <c r="J3" s="72"/>
      <c r="K3" s="72"/>
      <c r="L3" s="72"/>
      <c r="M3" s="72"/>
      <c r="N3" s="72"/>
    </row>
    <row r="4" ht="2.25" customHeight="1" thickBot="1">
      <c r="A4" s="126"/>
    </row>
    <row r="5" spans="1:14" ht="12.75">
      <c r="A5" s="127"/>
      <c r="B5" s="79" t="e">
        <f>ACTA!AF4*1</f>
        <v>#VALUE!</v>
      </c>
      <c r="C5" s="124">
        <f>ACTA!AH4</f>
      </c>
      <c r="D5" s="80" t="e">
        <f>VLOOKUP(C5,CLUBS,2,0)</f>
        <v>#N/A</v>
      </c>
      <c r="E5" s="81" t="s">
        <v>32</v>
      </c>
      <c r="F5" s="81" t="s">
        <v>0</v>
      </c>
      <c r="G5" s="93" t="s">
        <v>57</v>
      </c>
      <c r="H5" s="131"/>
      <c r="I5" s="79" t="e">
        <f>ACTA!AF5*1</f>
        <v>#VALUE!</v>
      </c>
      <c r="J5" s="124">
        <f>ACTA!AH5</f>
      </c>
      <c r="K5" s="80" t="e">
        <f>VLOOKUP(J5,CLUBS,2,0)</f>
        <v>#N/A</v>
      </c>
      <c r="L5" s="81" t="s">
        <v>32</v>
      </c>
      <c r="M5" s="81" t="s">
        <v>0</v>
      </c>
      <c r="N5" s="82" t="s">
        <v>57</v>
      </c>
    </row>
    <row r="6" spans="1:14" ht="12" customHeight="1">
      <c r="A6" s="126">
        <f>_xlfn.IFERROR(MATCH(B5*1,jugtdm2!M3:M400,0),"")</f>
      </c>
      <c r="B6" s="132" t="e">
        <f>IF(D6&lt;&gt;$D$5,"",INDEX(jugtdm2!$A$3:$N$600,A6,2))</f>
        <v>#VALUE!</v>
      </c>
      <c r="C6" s="133" t="e">
        <f>IF(D6&lt;&gt;$D$5,"",INDEX(jugtdm2!$A$3:$N$600,A6,3))</f>
        <v>#VALUE!</v>
      </c>
      <c r="D6" s="133" t="e">
        <f>IF(INDEX(jugtdm2!$A$3:$N$600,A6,13)&lt;&gt;$B$5,"",INDEX(jugtdm2!$A$3:$N$600,A6,7))</f>
        <v>#VALUE!</v>
      </c>
      <c r="E6" s="134" t="e">
        <f>IF(D6&lt;&gt;$D$5,"",INDEX(jugtdm2!$A$3:$N$600,A6,6))</f>
        <v>#VALUE!</v>
      </c>
      <c r="F6" s="134" t="e">
        <f>IF(D6&lt;&gt;$D$5,"",INDEX(jugtdm2!$A$3:$N$600,A6,8))</f>
        <v>#VALUE!</v>
      </c>
      <c r="G6" s="135" t="e">
        <f>IF(D6&lt;&gt;$D$5,"",INDEX(jugtdm2!$A$3:$N$600,A6,14))</f>
        <v>#VALUE!</v>
      </c>
      <c r="H6" s="136">
        <f>_xlfn.IFERROR(MATCH(I5*1,jugtdm2!M3:M600,0),"")</f>
      </c>
      <c r="I6" s="132" t="e">
        <f>IF(K6&lt;&gt;$K$5,"",INDEX(jugtdm2!$A$3:$N$600,H6,2))</f>
        <v>#VALUE!</v>
      </c>
      <c r="J6" s="133" t="e">
        <f>IF(K6&lt;&gt;$K$5,"",INDEX(jugtdm2!$A$3:$N$600,H6,3))</f>
        <v>#VALUE!</v>
      </c>
      <c r="K6" s="133" t="e">
        <f>IF(INDEX(jugtdm2!$A$3:$N$600,H6,13)&lt;&gt;$I$5,"",INDEX(jugtdm2!$A$3:$N$600,H6,7))</f>
        <v>#VALUE!</v>
      </c>
      <c r="L6" s="134" t="e">
        <f>IF(K6&lt;&gt;$K$5,"",INDEX(jugtdm2!$A$3:$N$600,H6,6))</f>
        <v>#VALUE!</v>
      </c>
      <c r="M6" s="134" t="e">
        <f>IF(K6&lt;&gt;$K$5,"",INDEX(jugtdm2!$A$3:$N$600,H6,8))</f>
        <v>#VALUE!</v>
      </c>
      <c r="N6" s="135" t="e">
        <f>IF(K6&lt;&gt;$K$5,"",INDEX(jugtdm2!$A$3:$N$600,H6,14))</f>
        <v>#VALUE!</v>
      </c>
    </row>
    <row r="7" spans="1:14" ht="12" customHeight="1">
      <c r="A7" s="126">
        <f aca="true" t="shared" si="0" ref="A7:A38">_xlfn.IFERROR(A6+1,"")</f>
      </c>
      <c r="B7" s="132" t="e">
        <f>IF(D7&lt;&gt;$D$5,"",INDEX(jugtdm2!$A$3:$N$600,A7,2))</f>
        <v>#VALUE!</v>
      </c>
      <c r="C7" s="133" t="e">
        <f>IF(D7&lt;&gt;$D$5,"",INDEX(jugtdm2!$A$3:$N$600,A7,3))</f>
        <v>#VALUE!</v>
      </c>
      <c r="D7" s="133" t="e">
        <f>IF(INDEX(jugtdm2!$A$3:$N$600,A7,13)&lt;&gt;$B$5,"",INDEX(jugtdm2!$A$3:$N$600,A7,7))</f>
        <v>#VALUE!</v>
      </c>
      <c r="E7" s="134" t="e">
        <f>IF(D7&lt;&gt;$D$5,"",INDEX(jugtdm2!$A$3:$N$600,A7,6))</f>
        <v>#VALUE!</v>
      </c>
      <c r="F7" s="134" t="e">
        <f>IF(D7&lt;&gt;$D$5,"",INDEX(jugtdm2!$A$3:$N$600,A7,8))</f>
        <v>#VALUE!</v>
      </c>
      <c r="G7" s="135" t="e">
        <f>IF(D7&lt;&gt;$D$5,"",INDEX(jugtdm2!$A$3:$N$600,A7,14))</f>
        <v>#VALUE!</v>
      </c>
      <c r="H7" s="136">
        <f>_xlfn.IFERROR(H6+1,"")</f>
      </c>
      <c r="I7" s="132" t="e">
        <f>IF(K7&lt;&gt;$K$5,"",INDEX(jugtdm2!$A$3:$N$600,H7,2))</f>
        <v>#VALUE!</v>
      </c>
      <c r="J7" s="133" t="e">
        <f>IF(K7&lt;&gt;$K$5,"",INDEX(jugtdm2!$A$3:$N$600,H7,3))</f>
        <v>#VALUE!</v>
      </c>
      <c r="K7" s="133" t="e">
        <f>IF(INDEX(jugtdm2!$A$3:$N$600,H7,7)&lt;&gt;$K$5,"",INDEX(jugtdm2!$A$3:$N$600,H7,7))</f>
        <v>#VALUE!</v>
      </c>
      <c r="L7" s="134" t="e">
        <f>IF(K7&lt;&gt;$K$5,"",INDEX(jugtdm2!$A$3:$N$600,H7,6))</f>
        <v>#VALUE!</v>
      </c>
      <c r="M7" s="134" t="e">
        <f>IF(K7&lt;&gt;$K$5,"",INDEX(jugtdm2!$A$3:$N$600,H7,8))</f>
        <v>#VALUE!</v>
      </c>
      <c r="N7" s="135" t="e">
        <f>IF(K7&lt;&gt;$K$5,"",INDEX(jugtdm2!$A$3:$N$600,H7,14))</f>
        <v>#VALUE!</v>
      </c>
    </row>
    <row r="8" spans="1:14" ht="12" customHeight="1">
      <c r="A8" s="126">
        <f t="shared" si="0"/>
      </c>
      <c r="B8" s="132" t="e">
        <f>IF(D8&lt;&gt;$D$5,"",INDEX(jugtdm2!$A$3:$N$600,A8,2))</f>
        <v>#VALUE!</v>
      </c>
      <c r="C8" s="133" t="e">
        <f>IF(D8&lt;&gt;$D$5,"",INDEX(jugtdm2!$A$3:$N$600,A8,3))</f>
        <v>#VALUE!</v>
      </c>
      <c r="D8" s="133" t="e">
        <f>IF(INDEX(jugtdm2!$A$3:$N$600,A8,13)&lt;&gt;$B$5,"",INDEX(jugtdm2!$A$3:$N$600,A8,7))</f>
        <v>#VALUE!</v>
      </c>
      <c r="E8" s="134" t="e">
        <f>IF(D8&lt;&gt;$D$5,"",INDEX(jugtdm2!$A$3:$N$600,A8,6))</f>
        <v>#VALUE!</v>
      </c>
      <c r="F8" s="134" t="e">
        <f>IF(D8&lt;&gt;$D$5,"",INDEX(jugtdm2!$A$3:$N$600,A8,8))</f>
        <v>#VALUE!</v>
      </c>
      <c r="G8" s="135" t="e">
        <f>IF(D8&lt;&gt;$D$5,"",INDEX(jugtdm2!$A$3:$N$600,A8,14))</f>
        <v>#VALUE!</v>
      </c>
      <c r="H8" s="136">
        <f aca="true" t="shared" si="1" ref="H8:H68">_xlfn.IFERROR(H7+1,"")</f>
      </c>
      <c r="I8" s="132" t="e">
        <f>IF(K8&lt;&gt;$K$5,"",INDEX(jugtdm2!$A$3:$N$600,H8,2))</f>
        <v>#VALUE!</v>
      </c>
      <c r="J8" s="133" t="e">
        <f>IF(K8&lt;&gt;$K$5,"",INDEX(jugtdm2!$A$3:$N$600,H8,3))</f>
        <v>#VALUE!</v>
      </c>
      <c r="K8" s="133" t="e">
        <f>IF(INDEX(jugtdm2!$A$3:$N$600,H8,7)&lt;&gt;$K$5,"",INDEX(jugtdm2!$A$3:$N$600,H8,7))</f>
        <v>#VALUE!</v>
      </c>
      <c r="L8" s="134" t="e">
        <f>IF(K8&lt;&gt;$K$5,"",INDEX(jugtdm2!$A$3:$N$600,H8,6))</f>
        <v>#VALUE!</v>
      </c>
      <c r="M8" s="134" t="e">
        <f>IF(K8&lt;&gt;$K$5,"",INDEX(jugtdm2!$A$3:$N$600,H8,8))</f>
        <v>#VALUE!</v>
      </c>
      <c r="N8" s="135" t="e">
        <f>IF(K8&lt;&gt;$K$5,"",INDEX(jugtdm2!$A$3:$N$600,H8,14))</f>
        <v>#VALUE!</v>
      </c>
    </row>
    <row r="9" spans="1:14" ht="12" customHeight="1">
      <c r="A9" s="126">
        <f t="shared" si="0"/>
      </c>
      <c r="B9" s="132" t="e">
        <f>IF(D9&lt;&gt;$D$5,"",INDEX(jugtdm2!$A$3:$N$600,A9,2))</f>
        <v>#VALUE!</v>
      </c>
      <c r="C9" s="133" t="e">
        <f>IF(D9&lt;&gt;$D$5,"",INDEX(jugtdm2!$A$3:$N$600,A9,3))</f>
        <v>#VALUE!</v>
      </c>
      <c r="D9" s="133" t="e">
        <f>IF(INDEX(jugtdm2!$A$3:$N$600,A9,13)&lt;&gt;$B$5,"",INDEX(jugtdm2!$A$3:$N$600,A9,7))</f>
        <v>#VALUE!</v>
      </c>
      <c r="E9" s="134" t="e">
        <f>IF(D9&lt;&gt;$D$5,"",INDEX(jugtdm2!$A$3:$N$600,A9,6))</f>
        <v>#VALUE!</v>
      </c>
      <c r="F9" s="134" t="e">
        <f>IF(D9&lt;&gt;$D$5,"",INDEX(jugtdm2!$A$3:$N$600,A9,8))</f>
        <v>#VALUE!</v>
      </c>
      <c r="G9" s="135" t="e">
        <f>IF(D9&lt;&gt;$D$5,"",INDEX(jugtdm2!$A$3:$N$600,A9,14))</f>
        <v>#VALUE!</v>
      </c>
      <c r="H9" s="136">
        <f t="shared" si="1"/>
      </c>
      <c r="I9" s="132" t="e">
        <f>IF(K9&lt;&gt;$K$5,"",INDEX(jugtdm2!$A$3:$N$600,H9,2))</f>
        <v>#VALUE!</v>
      </c>
      <c r="J9" s="133" t="e">
        <f>IF(K9&lt;&gt;$K$5,"",INDEX(jugtdm2!$A$3:$N$600,H9,3))</f>
        <v>#VALUE!</v>
      </c>
      <c r="K9" s="133" t="e">
        <f>IF(INDEX(jugtdm2!$A$3:$N$600,H9,7)&lt;&gt;$K$5,"",INDEX(jugtdm2!$A$3:$N$600,H9,7))</f>
        <v>#VALUE!</v>
      </c>
      <c r="L9" s="134" t="e">
        <f>IF(K9&lt;&gt;$K$5,"",INDEX(jugtdm2!$A$3:$N$600,H9,6))</f>
        <v>#VALUE!</v>
      </c>
      <c r="M9" s="134" t="e">
        <f>IF(K9&lt;&gt;$K$5,"",INDEX(jugtdm2!$A$3:$N$600,H9,8))</f>
        <v>#VALUE!</v>
      </c>
      <c r="N9" s="135" t="e">
        <f>IF(K9&lt;&gt;$K$5,"",INDEX(jugtdm2!$A$3:$N$600,H9,14))</f>
        <v>#VALUE!</v>
      </c>
    </row>
    <row r="10" spans="1:14" ht="12" customHeight="1">
      <c r="A10" s="126">
        <f t="shared" si="0"/>
      </c>
      <c r="B10" s="132" t="e">
        <f>IF(D10&lt;&gt;$D$5,"",INDEX(jugtdm2!$A$3:$N$600,A10,2))</f>
        <v>#VALUE!</v>
      </c>
      <c r="C10" s="133" t="e">
        <f>IF(D10&lt;&gt;$D$5,"",INDEX(jugtdm2!$A$3:$N$600,A10,3))</f>
        <v>#VALUE!</v>
      </c>
      <c r="D10" s="133" t="e">
        <f>IF(INDEX(jugtdm2!$A$3:$N$600,A10,13)&lt;&gt;$B$5,"",INDEX(jugtdm2!$A$3:$N$600,A10,7))</f>
        <v>#VALUE!</v>
      </c>
      <c r="E10" s="134" t="e">
        <f>IF(D10&lt;&gt;$D$5,"",INDEX(jugtdm2!$A$3:$N$600,A10,6))</f>
        <v>#VALUE!</v>
      </c>
      <c r="F10" s="134" t="e">
        <f>IF(D10&lt;&gt;$D$5,"",INDEX(jugtdm2!$A$3:$N$600,A10,8))</f>
        <v>#VALUE!</v>
      </c>
      <c r="G10" s="135" t="e">
        <f>IF(D10&lt;&gt;$D$5,"",INDEX(jugtdm2!$A$3:$N$600,A10,14))</f>
        <v>#VALUE!</v>
      </c>
      <c r="H10" s="136">
        <f t="shared" si="1"/>
      </c>
      <c r="I10" s="132" t="e">
        <f>IF(K10&lt;&gt;$K$5,"",INDEX(jugtdm2!$A$3:$N$600,H10,2))</f>
        <v>#VALUE!</v>
      </c>
      <c r="J10" s="133" t="e">
        <f>IF(K10&lt;&gt;$K$5,"",INDEX(jugtdm2!$A$3:$N$600,H10,3))</f>
        <v>#VALUE!</v>
      </c>
      <c r="K10" s="133" t="e">
        <f>IF(INDEX(jugtdm2!$A$3:$N$600,H10,7)&lt;&gt;$K$5,"",INDEX(jugtdm2!$A$3:$N$600,H10,7))</f>
        <v>#VALUE!</v>
      </c>
      <c r="L10" s="134" t="e">
        <f>IF(K10&lt;&gt;$K$5,"",INDEX(jugtdm2!$A$3:$N$600,H10,6))</f>
        <v>#VALUE!</v>
      </c>
      <c r="M10" s="134" t="e">
        <f>IF(K10&lt;&gt;$K$5,"",INDEX(jugtdm2!$A$3:$N$600,H10,8))</f>
        <v>#VALUE!</v>
      </c>
      <c r="N10" s="135" t="e">
        <f>IF(K10&lt;&gt;$K$5,"",INDEX(jugtdm2!$A$3:$N$600,H10,14))</f>
        <v>#VALUE!</v>
      </c>
    </row>
    <row r="11" spans="1:14" ht="12" customHeight="1">
      <c r="A11" s="126">
        <f t="shared" si="0"/>
      </c>
      <c r="B11" s="132" t="e">
        <f>IF(D11&lt;&gt;$D$5,"",INDEX(jugtdm2!$A$3:$N$600,A11,2))</f>
        <v>#VALUE!</v>
      </c>
      <c r="C11" s="133" t="e">
        <f>IF(D11&lt;&gt;$D$5,"",INDEX(jugtdm2!$A$3:$N$600,A11,3))</f>
        <v>#VALUE!</v>
      </c>
      <c r="D11" s="133" t="e">
        <f>IF(INDEX(jugtdm2!$A$3:$N$600,A11,13)&lt;&gt;$B$5,"",INDEX(jugtdm2!$A$3:$N$600,A11,7))</f>
        <v>#VALUE!</v>
      </c>
      <c r="E11" s="134" t="e">
        <f>IF(D11&lt;&gt;$D$5,"",INDEX(jugtdm2!$A$3:$N$600,A11,6))</f>
        <v>#VALUE!</v>
      </c>
      <c r="F11" s="134" t="e">
        <f>IF(D11&lt;&gt;$D$5,"",INDEX(jugtdm2!$A$3:$N$600,A11,8))</f>
        <v>#VALUE!</v>
      </c>
      <c r="G11" s="135" t="e">
        <f>IF(D11&lt;&gt;$D$5,"",INDEX(jugtdm2!$A$3:$N$600,A11,14))</f>
        <v>#VALUE!</v>
      </c>
      <c r="H11" s="136">
        <f t="shared" si="1"/>
      </c>
      <c r="I11" s="132" t="e">
        <f>IF(K11&lt;&gt;$K$5,"",INDEX(jugtdm2!$A$3:$N$600,H11,2))</f>
        <v>#VALUE!</v>
      </c>
      <c r="J11" s="133" t="e">
        <f>IF(K11&lt;&gt;$K$5,"",INDEX(jugtdm2!$A$3:$N$600,H11,3))</f>
        <v>#VALUE!</v>
      </c>
      <c r="K11" s="133" t="e">
        <f>IF(INDEX(jugtdm2!$A$3:$N$600,H11,7)&lt;&gt;$K$5,"",INDEX(jugtdm2!$A$3:$N$600,H11,7))</f>
        <v>#VALUE!</v>
      </c>
      <c r="L11" s="134" t="e">
        <f>IF(K11&lt;&gt;$K$5,"",INDEX(jugtdm2!$A$3:$N$600,H11,6))</f>
        <v>#VALUE!</v>
      </c>
      <c r="M11" s="134" t="e">
        <f>IF(K11&lt;&gt;$K$5,"",INDEX(jugtdm2!$A$3:$N$600,H11,8))</f>
        <v>#VALUE!</v>
      </c>
      <c r="N11" s="135" t="e">
        <f>IF(K11&lt;&gt;$K$5,"",INDEX(jugtdm2!$A$3:$N$600,H11,14))</f>
        <v>#VALUE!</v>
      </c>
    </row>
    <row r="12" spans="1:14" ht="12" customHeight="1">
      <c r="A12" s="126">
        <f t="shared" si="0"/>
      </c>
      <c r="B12" s="132" t="e">
        <f>IF(D12&lt;&gt;$D$5,"",INDEX(jugtdm2!$A$3:$N$600,A12,2))</f>
        <v>#VALUE!</v>
      </c>
      <c r="C12" s="133" t="e">
        <f>IF(D12&lt;&gt;$D$5,"",INDEX(jugtdm2!$A$3:$N$600,A12,3))</f>
        <v>#VALUE!</v>
      </c>
      <c r="D12" s="133" t="e">
        <f>IF(INDEX(jugtdm2!$A$3:$N$600,A12,13)&lt;&gt;$B$5,"",INDEX(jugtdm2!$A$3:$N$600,A12,7))</f>
        <v>#VALUE!</v>
      </c>
      <c r="E12" s="134" t="e">
        <f>IF(D12&lt;&gt;$D$5,"",INDEX(jugtdm2!$A$3:$N$600,A12,6))</f>
        <v>#VALUE!</v>
      </c>
      <c r="F12" s="134" t="e">
        <f>IF(D12&lt;&gt;$D$5,"",INDEX(jugtdm2!$A$3:$N$600,A12,8))</f>
        <v>#VALUE!</v>
      </c>
      <c r="G12" s="135" t="e">
        <f>IF(D12&lt;&gt;$D$5,"",INDEX(jugtdm2!$A$3:$N$600,A12,14))</f>
        <v>#VALUE!</v>
      </c>
      <c r="H12" s="136">
        <f t="shared" si="1"/>
      </c>
      <c r="I12" s="132" t="e">
        <f>IF(K12&lt;&gt;$K$5,"",INDEX(jugtdm2!$A$3:$N$600,H12,2))</f>
        <v>#VALUE!</v>
      </c>
      <c r="J12" s="133" t="e">
        <f>IF(K12&lt;&gt;$K$5,"",INDEX(jugtdm2!$A$3:$N$600,H12,3))</f>
        <v>#VALUE!</v>
      </c>
      <c r="K12" s="133" t="e">
        <f>IF(INDEX(jugtdm2!$A$3:$N$600,H12,7)&lt;&gt;$K$5,"",INDEX(jugtdm2!$A$3:$N$600,H12,7))</f>
        <v>#VALUE!</v>
      </c>
      <c r="L12" s="134" t="e">
        <f>IF(K12&lt;&gt;$K$5,"",INDEX(jugtdm2!$A$3:$N$600,H12,6))</f>
        <v>#VALUE!</v>
      </c>
      <c r="M12" s="134" t="e">
        <f>IF(K12&lt;&gt;$K$5,"",INDEX(jugtdm2!$A$3:$N$600,H12,8))</f>
        <v>#VALUE!</v>
      </c>
      <c r="N12" s="135" t="e">
        <f>IF(K12&lt;&gt;$K$5,"",INDEX(jugtdm2!$A$3:$N$600,H12,14))</f>
        <v>#VALUE!</v>
      </c>
    </row>
    <row r="13" spans="1:14" ht="12" customHeight="1">
      <c r="A13" s="126">
        <f t="shared" si="0"/>
      </c>
      <c r="B13" s="132" t="e">
        <f>IF(D13&lt;&gt;$D$5,"",INDEX(jugtdm2!$A$3:$N$600,A13,2))</f>
        <v>#VALUE!</v>
      </c>
      <c r="C13" s="133" t="e">
        <f>IF(D13&lt;&gt;$D$5,"",INDEX(jugtdm2!$A$3:$N$600,A13,3))</f>
        <v>#VALUE!</v>
      </c>
      <c r="D13" s="133" t="e">
        <f>IF(INDEX(jugtdm2!$A$3:$N$600,A13,13)&lt;&gt;$B$5,"",INDEX(jugtdm2!$A$3:$N$600,A13,7))</f>
        <v>#VALUE!</v>
      </c>
      <c r="E13" s="134" t="e">
        <f>IF(D13&lt;&gt;$D$5,"",INDEX(jugtdm2!$A$3:$N$600,A13,6))</f>
        <v>#VALUE!</v>
      </c>
      <c r="F13" s="134" t="e">
        <f>IF(D13&lt;&gt;$D$5,"",INDEX(jugtdm2!$A$3:$N$600,A13,8))</f>
        <v>#VALUE!</v>
      </c>
      <c r="G13" s="135" t="e">
        <f>IF(D13&lt;&gt;$D$5,"",INDEX(jugtdm2!$A$3:$N$600,A13,14))</f>
        <v>#VALUE!</v>
      </c>
      <c r="H13" s="136">
        <f t="shared" si="1"/>
      </c>
      <c r="I13" s="132" t="e">
        <f>IF(K13&lt;&gt;$K$5,"",INDEX(jugtdm2!$A$3:$N$600,H13,2))</f>
        <v>#VALUE!</v>
      </c>
      <c r="J13" s="133" t="e">
        <f>IF(K13&lt;&gt;$K$5,"",INDEX(jugtdm2!$A$3:$N$600,H13,3))</f>
        <v>#VALUE!</v>
      </c>
      <c r="K13" s="133" t="e">
        <f>IF(INDEX(jugtdm2!$A$3:$N$600,H13,7)&lt;&gt;$K$5,"",INDEX(jugtdm2!$A$3:$N$600,H13,7))</f>
        <v>#VALUE!</v>
      </c>
      <c r="L13" s="134" t="e">
        <f>IF(K13&lt;&gt;$K$5,"",INDEX(jugtdm2!$A$3:$N$600,H13,6))</f>
        <v>#VALUE!</v>
      </c>
      <c r="M13" s="134" t="e">
        <f>IF(K13&lt;&gt;$K$5,"",INDEX(jugtdm2!$A$3:$N$600,H13,8))</f>
        <v>#VALUE!</v>
      </c>
      <c r="N13" s="135" t="e">
        <f>IF(K13&lt;&gt;$K$5,"",INDEX(jugtdm2!$A$3:$N$600,H13,14))</f>
        <v>#VALUE!</v>
      </c>
    </row>
    <row r="14" spans="1:14" ht="12" customHeight="1">
      <c r="A14" s="126">
        <f t="shared" si="0"/>
      </c>
      <c r="B14" s="132" t="e">
        <f>IF(D14&lt;&gt;$D$5,"",INDEX(jugtdm2!$A$3:$N$600,A14,2))</f>
        <v>#VALUE!</v>
      </c>
      <c r="C14" s="133" t="e">
        <f>IF(D14&lt;&gt;$D$5,"",INDEX(jugtdm2!$A$3:$N$600,A14,3))</f>
        <v>#VALUE!</v>
      </c>
      <c r="D14" s="133" t="e">
        <f>IF(INDEX(jugtdm2!$A$3:$N$600,A14,13)&lt;&gt;$B$5,"",INDEX(jugtdm2!$A$3:$N$600,A14,7))</f>
        <v>#VALUE!</v>
      </c>
      <c r="E14" s="134" t="e">
        <f>IF(D14&lt;&gt;$D$5,"",INDEX(jugtdm2!$A$3:$N$600,A14,6))</f>
        <v>#VALUE!</v>
      </c>
      <c r="F14" s="134" t="e">
        <f>IF(D14&lt;&gt;$D$5,"",INDEX(jugtdm2!$A$3:$N$600,A14,8))</f>
        <v>#VALUE!</v>
      </c>
      <c r="G14" s="135" t="e">
        <f>IF(D14&lt;&gt;$D$5,"",INDEX(jugtdm2!$A$3:$N$600,A14,14))</f>
        <v>#VALUE!</v>
      </c>
      <c r="H14" s="136">
        <f t="shared" si="1"/>
      </c>
      <c r="I14" s="132" t="e">
        <f>IF(K14&lt;&gt;$K$5,"",INDEX(jugtdm2!$A$3:$N$600,H14,2))</f>
        <v>#VALUE!</v>
      </c>
      <c r="J14" s="133" t="e">
        <f>IF(K14&lt;&gt;$K$5,"",INDEX(jugtdm2!$A$3:$N$600,H14,3))</f>
        <v>#VALUE!</v>
      </c>
      <c r="K14" s="133" t="e">
        <f>IF(INDEX(jugtdm2!$A$3:$N$600,H14,7)&lt;&gt;$K$5,"",INDEX(jugtdm2!$A$3:$N$600,H14,7))</f>
        <v>#VALUE!</v>
      </c>
      <c r="L14" s="134" t="e">
        <f>IF(K14&lt;&gt;$K$5,"",INDEX(jugtdm2!$A$3:$N$600,H14,6))</f>
        <v>#VALUE!</v>
      </c>
      <c r="M14" s="134" t="e">
        <f>IF(K14&lt;&gt;$K$5,"",INDEX(jugtdm2!$A$3:$N$600,H14,8))</f>
        <v>#VALUE!</v>
      </c>
      <c r="N14" s="135" t="e">
        <f>IF(K14&lt;&gt;$K$5,"",INDEX(jugtdm2!$A$3:$N$600,H14,14))</f>
        <v>#VALUE!</v>
      </c>
    </row>
    <row r="15" spans="1:14" ht="12" customHeight="1">
      <c r="A15" s="126">
        <f t="shared" si="0"/>
      </c>
      <c r="B15" s="132" t="e">
        <f>IF(D15&lt;&gt;$D$5,"",INDEX(jugtdm2!$A$3:$N$600,A15,2))</f>
        <v>#VALUE!</v>
      </c>
      <c r="C15" s="133" t="e">
        <f>IF(D15&lt;&gt;$D$5,"",INDEX(jugtdm2!$A$3:$N$600,A15,3))</f>
        <v>#VALUE!</v>
      </c>
      <c r="D15" s="133" t="e">
        <f>IF(INDEX(jugtdm2!$A$3:$N$600,A15,13)&lt;&gt;$B$5,"",INDEX(jugtdm2!$A$3:$N$600,A15,7))</f>
        <v>#VALUE!</v>
      </c>
      <c r="E15" s="134" t="e">
        <f>IF(D15&lt;&gt;$D$5,"",INDEX(jugtdm2!$A$3:$N$600,A15,6))</f>
        <v>#VALUE!</v>
      </c>
      <c r="F15" s="134" t="e">
        <f>IF(D15&lt;&gt;$D$5,"",INDEX(jugtdm2!$A$3:$N$600,A15,8))</f>
        <v>#VALUE!</v>
      </c>
      <c r="G15" s="135" t="e">
        <f>IF(D15&lt;&gt;$D$5,"",INDEX(jugtdm2!$A$3:$N$600,A15,14))</f>
        <v>#VALUE!</v>
      </c>
      <c r="H15" s="136">
        <f t="shared" si="1"/>
      </c>
      <c r="I15" s="132" t="e">
        <f>IF(K15&lt;&gt;$K$5,"",INDEX(jugtdm2!$A$3:$N$600,H15,2))</f>
        <v>#VALUE!</v>
      </c>
      <c r="J15" s="133" t="e">
        <f>IF(K15&lt;&gt;$K$5,"",INDEX(jugtdm2!$A$3:$N$600,H15,3))</f>
        <v>#VALUE!</v>
      </c>
      <c r="K15" s="133" t="e">
        <f>IF(INDEX(jugtdm2!$A$3:$N$600,H15,7)&lt;&gt;$K$5,"",INDEX(jugtdm2!$A$3:$N$600,H15,7))</f>
        <v>#VALUE!</v>
      </c>
      <c r="L15" s="134" t="e">
        <f>IF(K15&lt;&gt;$K$5,"",INDEX(jugtdm2!$A$3:$N$600,H15,6))</f>
        <v>#VALUE!</v>
      </c>
      <c r="M15" s="134" t="e">
        <f>IF(K15&lt;&gt;$K$5,"",INDEX(jugtdm2!$A$3:$N$600,H15,8))</f>
        <v>#VALUE!</v>
      </c>
      <c r="N15" s="135" t="e">
        <f>IF(K15&lt;&gt;$K$5,"",INDEX(jugtdm2!$A$3:$N$600,H15,14))</f>
        <v>#VALUE!</v>
      </c>
    </row>
    <row r="16" spans="1:14" ht="12" customHeight="1">
      <c r="A16" s="126">
        <f t="shared" si="0"/>
      </c>
      <c r="B16" s="132" t="e">
        <f>IF(D16&lt;&gt;$D$5,"",INDEX(jugtdm2!$A$3:$N$600,A16,2))</f>
        <v>#VALUE!</v>
      </c>
      <c r="C16" s="133" t="e">
        <f>IF(D16&lt;&gt;$D$5,"",INDEX(jugtdm2!$A$3:$N$600,A16,3))</f>
        <v>#VALUE!</v>
      </c>
      <c r="D16" s="133" t="e">
        <f>IF(INDEX(jugtdm2!$A$3:$N$600,A16,13)&lt;&gt;$B$5,"",INDEX(jugtdm2!$A$3:$N$600,A16,7))</f>
        <v>#VALUE!</v>
      </c>
      <c r="E16" s="134" t="e">
        <f>IF(D16&lt;&gt;$D$5,"",INDEX(jugtdm2!$A$3:$N$600,A16,6))</f>
        <v>#VALUE!</v>
      </c>
      <c r="F16" s="134" t="e">
        <f>IF(D16&lt;&gt;$D$5,"",INDEX(jugtdm2!$A$3:$N$600,A16,8))</f>
        <v>#VALUE!</v>
      </c>
      <c r="G16" s="135" t="e">
        <f>IF(D16&lt;&gt;$D$5,"",INDEX(jugtdm2!$A$3:$N$600,A16,14))</f>
        <v>#VALUE!</v>
      </c>
      <c r="H16" s="136">
        <f t="shared" si="1"/>
      </c>
      <c r="I16" s="132" t="e">
        <f>IF(K16&lt;&gt;$K$5,"",INDEX(jugtdm2!$A$3:$N$600,H16,2))</f>
        <v>#VALUE!</v>
      </c>
      <c r="J16" s="133" t="e">
        <f>IF(K16&lt;&gt;$K$5,"",INDEX(jugtdm2!$A$3:$N$600,H16,3))</f>
        <v>#VALUE!</v>
      </c>
      <c r="K16" s="133" t="e">
        <f>IF(INDEX(jugtdm2!$A$3:$N$600,H16,7)&lt;&gt;$K$5,"",INDEX(jugtdm2!$A$3:$N$600,H16,7))</f>
        <v>#VALUE!</v>
      </c>
      <c r="L16" s="134" t="e">
        <f>IF(K16&lt;&gt;$K$5,"",INDEX(jugtdm2!$A$3:$N$600,H16,6))</f>
        <v>#VALUE!</v>
      </c>
      <c r="M16" s="134" t="e">
        <f>IF(K16&lt;&gt;$K$5,"",INDEX(jugtdm2!$A$3:$N$600,H16,8))</f>
        <v>#VALUE!</v>
      </c>
      <c r="N16" s="135" t="e">
        <f>IF(K16&lt;&gt;$K$5,"",INDEX(jugtdm2!$A$3:$N$600,H16,14))</f>
        <v>#VALUE!</v>
      </c>
    </row>
    <row r="17" spans="1:14" ht="12" customHeight="1">
      <c r="A17" s="126">
        <f t="shared" si="0"/>
      </c>
      <c r="B17" s="132" t="e">
        <f>IF(D17&lt;&gt;$D$5,"",INDEX(jugtdm2!$A$3:$N$600,A17,2))</f>
        <v>#VALUE!</v>
      </c>
      <c r="C17" s="133" t="e">
        <f>IF(D17&lt;&gt;$D$5,"",INDEX(jugtdm2!$A$3:$N$600,A17,3))</f>
        <v>#VALUE!</v>
      </c>
      <c r="D17" s="133" t="e">
        <f>IF(INDEX(jugtdm2!$A$3:$N$600,A17,13)&lt;&gt;$B$5,"",INDEX(jugtdm2!$A$3:$N$600,A17,7))</f>
        <v>#VALUE!</v>
      </c>
      <c r="E17" s="134" t="e">
        <f>IF(D17&lt;&gt;$D$5,"",INDEX(jugtdm2!$A$3:$N$600,A17,6))</f>
        <v>#VALUE!</v>
      </c>
      <c r="F17" s="134" t="e">
        <f>IF(D17&lt;&gt;$D$5,"",INDEX(jugtdm2!$A$3:$N$600,A17,8))</f>
        <v>#VALUE!</v>
      </c>
      <c r="G17" s="135" t="e">
        <f>IF(D17&lt;&gt;$D$5,"",INDEX(jugtdm2!$A$3:$N$600,A17,14))</f>
        <v>#VALUE!</v>
      </c>
      <c r="H17" s="136">
        <f t="shared" si="1"/>
      </c>
      <c r="I17" s="132" t="e">
        <f>IF(K17&lt;&gt;$K$5,"",INDEX(jugtdm2!$A$3:$N$600,H17,2))</f>
        <v>#VALUE!</v>
      </c>
      <c r="J17" s="133" t="e">
        <f>IF(K17&lt;&gt;$K$5,"",INDEX(jugtdm2!$A$3:$N$600,H17,3))</f>
        <v>#VALUE!</v>
      </c>
      <c r="K17" s="133" t="e">
        <f>IF(INDEX(jugtdm2!$A$3:$N$600,H17,7)&lt;&gt;$K$5,"",INDEX(jugtdm2!$A$3:$N$600,H17,7))</f>
        <v>#VALUE!</v>
      </c>
      <c r="L17" s="134" t="e">
        <f>IF(K17&lt;&gt;$K$5,"",INDEX(jugtdm2!$A$3:$N$600,H17,6))</f>
        <v>#VALUE!</v>
      </c>
      <c r="M17" s="134" t="e">
        <f>IF(K17&lt;&gt;$K$5,"",INDEX(jugtdm2!$A$3:$N$600,H17,8))</f>
        <v>#VALUE!</v>
      </c>
      <c r="N17" s="135" t="e">
        <f>IF(K17&lt;&gt;$K$5,"",INDEX(jugtdm2!$A$3:$N$600,H17,14))</f>
        <v>#VALUE!</v>
      </c>
    </row>
    <row r="18" spans="1:14" ht="12" customHeight="1">
      <c r="A18" s="126">
        <f t="shared" si="0"/>
      </c>
      <c r="B18" s="132" t="e">
        <f>IF(D18&lt;&gt;$D$5,"",INDEX(jugtdm2!$A$3:$N$600,A18,2))</f>
        <v>#VALUE!</v>
      </c>
      <c r="C18" s="133" t="e">
        <f>IF(D18&lt;&gt;$D$5,"",INDEX(jugtdm2!$A$3:$N$600,A18,3))</f>
        <v>#VALUE!</v>
      </c>
      <c r="D18" s="133" t="e">
        <f>IF(INDEX(jugtdm2!$A$3:$N$600,A18,13)&lt;&gt;$B$5,"",INDEX(jugtdm2!$A$3:$N$600,A18,7))</f>
        <v>#VALUE!</v>
      </c>
      <c r="E18" s="134" t="e">
        <f>IF(D18&lt;&gt;$D$5,"",INDEX(jugtdm2!$A$3:$N$600,A18,6))</f>
        <v>#VALUE!</v>
      </c>
      <c r="F18" s="134" t="e">
        <f>IF(D18&lt;&gt;$D$5,"",INDEX(jugtdm2!$A$3:$N$600,A18,8))</f>
        <v>#VALUE!</v>
      </c>
      <c r="G18" s="135" t="e">
        <f>IF(D18&lt;&gt;$D$5,"",INDEX(jugtdm2!$A$3:$N$600,A18,14))</f>
        <v>#VALUE!</v>
      </c>
      <c r="H18" s="136">
        <f t="shared" si="1"/>
      </c>
      <c r="I18" s="132" t="e">
        <f>IF(K18&lt;&gt;$K$5,"",INDEX(jugtdm2!$A$3:$N$600,H18,2))</f>
        <v>#VALUE!</v>
      </c>
      <c r="J18" s="133" t="e">
        <f>IF(K18&lt;&gt;$K$5,"",INDEX(jugtdm2!$A$3:$N$600,H18,3))</f>
        <v>#VALUE!</v>
      </c>
      <c r="K18" s="133" t="e">
        <f>IF(INDEX(jugtdm2!$A$3:$N$600,H18,7)&lt;&gt;$K$5,"",INDEX(jugtdm2!$A$3:$N$600,H18,7))</f>
        <v>#VALUE!</v>
      </c>
      <c r="L18" s="134" t="e">
        <f>IF(K18&lt;&gt;$K$5,"",INDEX(jugtdm2!$A$3:$N$600,H18,6))</f>
        <v>#VALUE!</v>
      </c>
      <c r="M18" s="134" t="e">
        <f>IF(K18&lt;&gt;$K$5,"",INDEX(jugtdm2!$A$3:$N$600,H18,8))</f>
        <v>#VALUE!</v>
      </c>
      <c r="N18" s="135" t="e">
        <f>IF(K18&lt;&gt;$K$5,"",INDEX(jugtdm2!$A$3:$N$600,H18,14))</f>
        <v>#VALUE!</v>
      </c>
    </row>
    <row r="19" spans="1:14" ht="12" customHeight="1">
      <c r="A19" s="126">
        <f t="shared" si="0"/>
      </c>
      <c r="B19" s="132" t="e">
        <f>IF(D19&lt;&gt;$D$5,"",INDEX(jugtdm2!$A$3:$N$600,A19,2))</f>
        <v>#VALUE!</v>
      </c>
      <c r="C19" s="133" t="e">
        <f>IF(D19&lt;&gt;$D$5,"",INDEX(jugtdm2!$A$3:$N$600,A19,3))</f>
        <v>#VALUE!</v>
      </c>
      <c r="D19" s="133" t="e">
        <f>IF(INDEX(jugtdm2!$A$3:$N$600,A19,13)&lt;&gt;$B$5,"",INDEX(jugtdm2!$A$3:$N$600,A19,7))</f>
        <v>#VALUE!</v>
      </c>
      <c r="E19" s="134" t="e">
        <f>IF(D19&lt;&gt;$D$5,"",INDEX(jugtdm2!$A$3:$N$600,A19,6))</f>
        <v>#VALUE!</v>
      </c>
      <c r="F19" s="134" t="e">
        <f>IF(D19&lt;&gt;$D$5,"",INDEX(jugtdm2!$A$3:$N$600,A19,8))</f>
        <v>#VALUE!</v>
      </c>
      <c r="G19" s="135" t="e">
        <f>IF(D19&lt;&gt;$D$5,"",INDEX(jugtdm2!$A$3:$N$600,A19,14))</f>
        <v>#VALUE!</v>
      </c>
      <c r="H19" s="136">
        <f t="shared" si="1"/>
      </c>
      <c r="I19" s="132" t="e">
        <f>IF(K19&lt;&gt;$K$5,"",INDEX(jugtdm2!$A$3:$N$600,H19,2))</f>
        <v>#VALUE!</v>
      </c>
      <c r="J19" s="133" t="e">
        <f>IF(K19&lt;&gt;$K$5,"",INDEX(jugtdm2!$A$3:$N$600,H19,3))</f>
        <v>#VALUE!</v>
      </c>
      <c r="K19" s="133" t="e">
        <f>IF(INDEX(jugtdm2!$A$3:$N$600,H19,7)&lt;&gt;$K$5,"",INDEX(jugtdm2!$A$3:$N$600,H19,7))</f>
        <v>#VALUE!</v>
      </c>
      <c r="L19" s="134" t="e">
        <f>IF(K19&lt;&gt;$K$5,"",INDEX(jugtdm2!$A$3:$N$600,H19,6))</f>
        <v>#VALUE!</v>
      </c>
      <c r="M19" s="134" t="e">
        <f>IF(K19&lt;&gt;$K$5,"",INDEX(jugtdm2!$A$3:$N$600,H19,8))</f>
        <v>#VALUE!</v>
      </c>
      <c r="N19" s="135" t="e">
        <f>IF(K19&lt;&gt;$K$5,"",INDEX(jugtdm2!$A$3:$N$600,H19,14))</f>
        <v>#VALUE!</v>
      </c>
    </row>
    <row r="20" spans="1:14" ht="12" customHeight="1">
      <c r="A20" s="126">
        <f t="shared" si="0"/>
      </c>
      <c r="B20" s="132" t="e">
        <f>IF(D20&lt;&gt;$D$5,"",INDEX(jugtdm2!$A$3:$N$600,A20,2))</f>
        <v>#VALUE!</v>
      </c>
      <c r="C20" s="133" t="e">
        <f>IF(D20&lt;&gt;$D$5,"",INDEX(jugtdm2!$A$3:$N$600,A20,3))</f>
        <v>#VALUE!</v>
      </c>
      <c r="D20" s="133" t="e">
        <f>IF(INDEX(jugtdm2!$A$3:$N$600,A20,13)&lt;&gt;$B$5,"",INDEX(jugtdm2!$A$3:$N$600,A20,7))</f>
        <v>#VALUE!</v>
      </c>
      <c r="E20" s="134" t="e">
        <f>IF(D20&lt;&gt;$D$5,"",INDEX(jugtdm2!$A$3:$N$600,A20,6))</f>
        <v>#VALUE!</v>
      </c>
      <c r="F20" s="134" t="e">
        <f>IF(D20&lt;&gt;$D$5,"",INDEX(jugtdm2!$A$3:$N$600,A20,8))</f>
        <v>#VALUE!</v>
      </c>
      <c r="G20" s="135" t="e">
        <f>IF(D20&lt;&gt;$D$5,"",INDEX(jugtdm2!$A$3:$N$600,A20,14))</f>
        <v>#VALUE!</v>
      </c>
      <c r="H20" s="136">
        <f t="shared" si="1"/>
      </c>
      <c r="I20" s="132" t="e">
        <f>IF(K20&lt;&gt;$K$5,"",INDEX(jugtdm2!$A$3:$N$600,H20,2))</f>
        <v>#VALUE!</v>
      </c>
      <c r="J20" s="133" t="e">
        <f>IF(K20&lt;&gt;$K$5,"",INDEX(jugtdm2!$A$3:$N$600,H20,3))</f>
        <v>#VALUE!</v>
      </c>
      <c r="K20" s="133" t="e">
        <f>IF(INDEX(jugtdm2!$A$3:$N$600,H20,7)&lt;&gt;$K$5,"",INDEX(jugtdm2!$A$3:$N$600,H20,7))</f>
        <v>#VALUE!</v>
      </c>
      <c r="L20" s="134" t="e">
        <f>IF(K20&lt;&gt;$K$5,"",INDEX(jugtdm2!$A$3:$N$600,H20,6))</f>
        <v>#VALUE!</v>
      </c>
      <c r="M20" s="134" t="e">
        <f>IF(K20&lt;&gt;$K$5,"",INDEX(jugtdm2!$A$3:$N$600,H20,8))</f>
        <v>#VALUE!</v>
      </c>
      <c r="N20" s="135" t="e">
        <f>IF(K20&lt;&gt;$K$5,"",INDEX(jugtdm2!$A$3:$N$600,H20,14))</f>
        <v>#VALUE!</v>
      </c>
    </row>
    <row r="21" spans="1:14" ht="12" customHeight="1">
      <c r="A21" s="126">
        <f t="shared" si="0"/>
      </c>
      <c r="B21" s="132" t="e">
        <f>IF(D21&lt;&gt;$D$5,"",INDEX(jugtdm2!$A$3:$N$600,A21,2))</f>
        <v>#VALUE!</v>
      </c>
      <c r="C21" s="133" t="e">
        <f>IF(D21&lt;&gt;$D$5,"",INDEX(jugtdm2!$A$3:$N$600,A21,3))</f>
        <v>#VALUE!</v>
      </c>
      <c r="D21" s="133" t="e">
        <f>IF(INDEX(jugtdm2!$A$3:$N$600,A21,13)&lt;&gt;$B$5,"",INDEX(jugtdm2!$A$3:$N$600,A21,7))</f>
        <v>#VALUE!</v>
      </c>
      <c r="E21" s="134" t="e">
        <f>IF(D21&lt;&gt;$D$5,"",INDEX(jugtdm2!$A$3:$N$600,A21,6))</f>
        <v>#VALUE!</v>
      </c>
      <c r="F21" s="134" t="e">
        <f>IF(D21&lt;&gt;$D$5,"",INDEX(jugtdm2!$A$3:$N$600,A21,8))</f>
        <v>#VALUE!</v>
      </c>
      <c r="G21" s="135" t="e">
        <f>IF(D21&lt;&gt;$D$5,"",INDEX(jugtdm2!$A$3:$N$600,A21,14))</f>
        <v>#VALUE!</v>
      </c>
      <c r="H21" s="136">
        <f t="shared" si="1"/>
      </c>
      <c r="I21" s="132" t="e">
        <f>IF(K21&lt;&gt;$K$5,"",INDEX(jugtdm2!$A$3:$N$600,H21,2))</f>
        <v>#VALUE!</v>
      </c>
      <c r="J21" s="133" t="e">
        <f>IF(K21&lt;&gt;$K$5,"",INDEX(jugtdm2!$A$3:$N$600,H21,3))</f>
        <v>#VALUE!</v>
      </c>
      <c r="K21" s="133" t="e">
        <f>IF(INDEX(jugtdm2!$A$3:$N$600,H21,7)&lt;&gt;$K$5,"",INDEX(jugtdm2!$A$3:$N$600,H21,7))</f>
        <v>#VALUE!</v>
      </c>
      <c r="L21" s="134" t="e">
        <f>IF(K21&lt;&gt;$K$5,"",INDEX(jugtdm2!$A$3:$N$600,H21,6))</f>
        <v>#VALUE!</v>
      </c>
      <c r="M21" s="134" t="e">
        <f>IF(K21&lt;&gt;$K$5,"",INDEX(jugtdm2!$A$3:$N$600,H21,8))</f>
        <v>#VALUE!</v>
      </c>
      <c r="N21" s="135" t="e">
        <f>IF(K21&lt;&gt;$K$5,"",INDEX(jugtdm2!$A$3:$N$600,H21,14))</f>
        <v>#VALUE!</v>
      </c>
    </row>
    <row r="22" spans="1:14" ht="12" customHeight="1">
      <c r="A22" s="126">
        <f t="shared" si="0"/>
      </c>
      <c r="B22" s="132" t="e">
        <f>IF(D22&lt;&gt;$D$5,"",INDEX(jugtdm2!$A$3:$N$600,A22,2))</f>
        <v>#VALUE!</v>
      </c>
      <c r="C22" s="133" t="e">
        <f>IF(D22&lt;&gt;$D$5,"",INDEX(jugtdm2!$A$3:$N$600,A22,3))</f>
        <v>#VALUE!</v>
      </c>
      <c r="D22" s="133" t="e">
        <f>IF(INDEX(jugtdm2!$A$3:$N$600,A22,13)&lt;&gt;$B$5,"",INDEX(jugtdm2!$A$3:$N$600,A22,7))</f>
        <v>#VALUE!</v>
      </c>
      <c r="E22" s="134" t="e">
        <f>IF(D22&lt;&gt;$D$5,"",INDEX(jugtdm2!$A$3:$N$600,A22,6))</f>
        <v>#VALUE!</v>
      </c>
      <c r="F22" s="134" t="e">
        <f>IF(D22&lt;&gt;$D$5,"",INDEX(jugtdm2!$A$3:$N$600,A22,8))</f>
        <v>#VALUE!</v>
      </c>
      <c r="G22" s="135" t="e">
        <f>IF(D22&lt;&gt;$D$5,"",INDEX(jugtdm2!$A$3:$N$600,A22,14))</f>
        <v>#VALUE!</v>
      </c>
      <c r="H22" s="136">
        <f t="shared" si="1"/>
      </c>
      <c r="I22" s="132" t="e">
        <f>IF(K22&lt;&gt;$K$5,"",INDEX(jugtdm2!$A$3:$N$600,H22,2))</f>
        <v>#VALUE!</v>
      </c>
      <c r="J22" s="133" t="e">
        <f>IF(K22&lt;&gt;$K$5,"",INDEX(jugtdm2!$A$3:$N$600,H22,3))</f>
        <v>#VALUE!</v>
      </c>
      <c r="K22" s="133" t="e">
        <f>IF(INDEX(jugtdm2!$A$3:$N$600,H22,7)&lt;&gt;$K$5,"",INDEX(jugtdm2!$A$3:$N$600,H22,7))</f>
        <v>#VALUE!</v>
      </c>
      <c r="L22" s="134" t="e">
        <f>IF(K22&lt;&gt;$K$5,"",INDEX(jugtdm2!$A$3:$N$600,H22,6))</f>
        <v>#VALUE!</v>
      </c>
      <c r="M22" s="134" t="e">
        <f>IF(K22&lt;&gt;$K$5,"",INDEX(jugtdm2!$A$3:$N$600,H22,8))</f>
        <v>#VALUE!</v>
      </c>
      <c r="N22" s="135" t="e">
        <f>IF(K22&lt;&gt;$K$5,"",INDEX(jugtdm2!$A$3:$N$600,H22,14))</f>
        <v>#VALUE!</v>
      </c>
    </row>
    <row r="23" spans="1:14" ht="12" customHeight="1">
      <c r="A23" s="126">
        <f t="shared" si="0"/>
      </c>
      <c r="B23" s="132" t="e">
        <f>IF(D23&lt;&gt;$D$5,"",INDEX(jugtdm2!$A$3:$N$600,A23,2))</f>
        <v>#VALUE!</v>
      </c>
      <c r="C23" s="133" t="e">
        <f>IF(D23&lt;&gt;$D$5,"",INDEX(jugtdm2!$A$3:$N$600,A23,3))</f>
        <v>#VALUE!</v>
      </c>
      <c r="D23" s="133" t="e">
        <f>IF(INDEX(jugtdm2!$A$3:$N$600,A23,13)&lt;&gt;$B$5,"",INDEX(jugtdm2!$A$3:$N$600,A23,7))</f>
        <v>#VALUE!</v>
      </c>
      <c r="E23" s="134" t="e">
        <f>IF(D23&lt;&gt;$D$5,"",INDEX(jugtdm2!$A$3:$N$600,A23,6))</f>
        <v>#VALUE!</v>
      </c>
      <c r="F23" s="134" t="e">
        <f>IF(D23&lt;&gt;$D$5,"",INDEX(jugtdm2!$A$3:$N$600,A23,8))</f>
        <v>#VALUE!</v>
      </c>
      <c r="G23" s="135" t="e">
        <f>IF(D23&lt;&gt;$D$5,"",INDEX(jugtdm2!$A$3:$N$600,A23,14))</f>
        <v>#VALUE!</v>
      </c>
      <c r="H23" s="136">
        <f t="shared" si="1"/>
      </c>
      <c r="I23" s="132" t="e">
        <f>IF(K23&lt;&gt;$K$5,"",INDEX(jugtdm2!$A$3:$N$600,H23,2))</f>
        <v>#VALUE!</v>
      </c>
      <c r="J23" s="133" t="e">
        <f>IF(K23&lt;&gt;$K$5,"",INDEX(jugtdm2!$A$3:$N$600,H23,3))</f>
        <v>#VALUE!</v>
      </c>
      <c r="K23" s="133" t="e">
        <f>IF(INDEX(jugtdm2!$A$3:$N$600,H23,7)&lt;&gt;$K$5,"",INDEX(jugtdm2!$A$3:$N$600,H23,7))</f>
        <v>#VALUE!</v>
      </c>
      <c r="L23" s="134" t="e">
        <f>IF(K23&lt;&gt;$K$5,"",INDEX(jugtdm2!$A$3:$N$600,H23,6))</f>
        <v>#VALUE!</v>
      </c>
      <c r="M23" s="134" t="e">
        <f>IF(K23&lt;&gt;$K$5,"",INDEX(jugtdm2!$A$3:$N$600,H23,8))</f>
        <v>#VALUE!</v>
      </c>
      <c r="N23" s="135" t="e">
        <f>IF(K23&lt;&gt;$K$5,"",INDEX(jugtdm2!$A$3:$N$600,H23,14))</f>
        <v>#VALUE!</v>
      </c>
    </row>
    <row r="24" spans="1:14" ht="12" customHeight="1">
      <c r="A24" s="126">
        <f t="shared" si="0"/>
      </c>
      <c r="B24" s="132" t="e">
        <f>IF(D24&lt;&gt;$D$5,"",INDEX(jugtdm2!$A$3:$N$600,A24,2))</f>
        <v>#VALUE!</v>
      </c>
      <c r="C24" s="133" t="e">
        <f>IF(D24&lt;&gt;$D$5,"",INDEX(jugtdm2!$A$3:$N$600,A24,3))</f>
        <v>#VALUE!</v>
      </c>
      <c r="D24" s="133" t="e">
        <f>IF(INDEX(jugtdm2!$A$3:$N$600,A24,13)&lt;&gt;$B$5,"",INDEX(jugtdm2!$A$3:$N$600,A24,7))</f>
        <v>#VALUE!</v>
      </c>
      <c r="E24" s="134" t="e">
        <f>IF(D24&lt;&gt;$D$5,"",INDEX(jugtdm2!$A$3:$N$600,A24,6))</f>
        <v>#VALUE!</v>
      </c>
      <c r="F24" s="134" t="e">
        <f>IF(D24&lt;&gt;$D$5,"",INDEX(jugtdm2!$A$3:$N$600,A24,8))</f>
        <v>#VALUE!</v>
      </c>
      <c r="G24" s="135" t="e">
        <f>IF(D24&lt;&gt;$D$5,"",INDEX(jugtdm2!$A$3:$N$600,A24,14))</f>
        <v>#VALUE!</v>
      </c>
      <c r="H24" s="136">
        <f t="shared" si="1"/>
      </c>
      <c r="I24" s="132" t="e">
        <f>IF(K24&lt;&gt;$K$5,"",INDEX(jugtdm2!$A$3:$N$600,H24,2))</f>
        <v>#VALUE!</v>
      </c>
      <c r="J24" s="133" t="e">
        <f>IF(K24&lt;&gt;$K$5,"",INDEX(jugtdm2!$A$3:$N$600,H24,3))</f>
        <v>#VALUE!</v>
      </c>
      <c r="K24" s="133" t="e">
        <f>IF(INDEX(jugtdm2!$A$3:$N$600,H24,7)&lt;&gt;$K$5,"",INDEX(jugtdm2!$A$3:$N$600,H24,7))</f>
        <v>#VALUE!</v>
      </c>
      <c r="L24" s="134" t="e">
        <f>IF(K24&lt;&gt;$K$5,"",INDEX(jugtdm2!$A$3:$N$600,H24,6))</f>
        <v>#VALUE!</v>
      </c>
      <c r="M24" s="134" t="e">
        <f>IF(K24&lt;&gt;$K$5,"",INDEX(jugtdm2!$A$3:$N$600,H24,8))</f>
        <v>#VALUE!</v>
      </c>
      <c r="N24" s="135" t="e">
        <f>IF(K24&lt;&gt;$K$5,"",INDEX(jugtdm2!$A$3:$N$600,H24,14))</f>
        <v>#VALUE!</v>
      </c>
    </row>
    <row r="25" spans="1:14" ht="12" customHeight="1">
      <c r="A25" s="126">
        <f t="shared" si="0"/>
      </c>
      <c r="B25" s="132" t="e">
        <f>IF(D25&lt;&gt;$D$5,"",INDEX(jugtdm2!$A$3:$N$600,A25,2))</f>
        <v>#VALUE!</v>
      </c>
      <c r="C25" s="133" t="e">
        <f>IF(D25&lt;&gt;$D$5,"",INDEX(jugtdm2!$A$3:$N$600,A25,3))</f>
        <v>#VALUE!</v>
      </c>
      <c r="D25" s="133" t="e">
        <f>IF(INDEX(jugtdm2!$A$3:$N$600,A25,13)&lt;&gt;$B$5,"",INDEX(jugtdm2!$A$3:$N$600,A25,7))</f>
        <v>#VALUE!</v>
      </c>
      <c r="E25" s="134" t="e">
        <f>IF(D25&lt;&gt;$D$5,"",INDEX(jugtdm2!$A$3:$N$600,A25,6))</f>
        <v>#VALUE!</v>
      </c>
      <c r="F25" s="134" t="e">
        <f>IF(D25&lt;&gt;$D$5,"",INDEX(jugtdm2!$A$3:$N$600,A25,8))</f>
        <v>#VALUE!</v>
      </c>
      <c r="G25" s="135" t="e">
        <f>IF(D25&lt;&gt;$D$5,"",INDEX(jugtdm2!$A$3:$N$600,A25,14))</f>
        <v>#VALUE!</v>
      </c>
      <c r="H25" s="136">
        <f t="shared" si="1"/>
      </c>
      <c r="I25" s="132" t="e">
        <f>IF(K25&lt;&gt;$K$5,"",INDEX(jugtdm2!$A$3:$N$600,H25,2))</f>
        <v>#VALUE!</v>
      </c>
      <c r="J25" s="133" t="e">
        <f>IF(K25&lt;&gt;$K$5,"",INDEX(jugtdm2!$A$3:$N$600,H25,3))</f>
        <v>#VALUE!</v>
      </c>
      <c r="K25" s="133" t="e">
        <f>IF(INDEX(jugtdm2!$A$3:$N$600,H25,7)&lt;&gt;$K$5,"",INDEX(jugtdm2!$A$3:$N$600,H25,7))</f>
        <v>#VALUE!</v>
      </c>
      <c r="L25" s="134" t="e">
        <f>IF(K25&lt;&gt;$K$5,"",INDEX(jugtdm2!$A$3:$N$600,H25,6))</f>
        <v>#VALUE!</v>
      </c>
      <c r="M25" s="134" t="e">
        <f>IF(K25&lt;&gt;$K$5,"",INDEX(jugtdm2!$A$3:$N$600,H25,8))</f>
        <v>#VALUE!</v>
      </c>
      <c r="N25" s="135" t="e">
        <f>IF(K25&lt;&gt;$K$5,"",INDEX(jugtdm2!$A$3:$N$600,H25,14))</f>
        <v>#VALUE!</v>
      </c>
    </row>
    <row r="26" spans="1:14" ht="12" customHeight="1">
      <c r="A26" s="126">
        <f t="shared" si="0"/>
      </c>
      <c r="B26" s="132" t="e">
        <f>IF(D26&lt;&gt;$D$5,"",INDEX(jugtdm2!$A$3:$N$600,A26,2))</f>
        <v>#VALUE!</v>
      </c>
      <c r="C26" s="133" t="e">
        <f>IF(D26&lt;&gt;$D$5,"",INDEX(jugtdm2!$A$3:$N$600,A26,3))</f>
        <v>#VALUE!</v>
      </c>
      <c r="D26" s="133" t="e">
        <f>IF(INDEX(jugtdm2!$A$3:$N$600,A26,13)&lt;&gt;$B$5,"",INDEX(jugtdm2!$A$3:$N$600,A26,7))</f>
        <v>#VALUE!</v>
      </c>
      <c r="E26" s="134" t="e">
        <f>IF(D26&lt;&gt;$D$5,"",INDEX(jugtdm2!$A$3:$N$600,A26,6))</f>
        <v>#VALUE!</v>
      </c>
      <c r="F26" s="134" t="e">
        <f>IF(D26&lt;&gt;$D$5,"",INDEX(jugtdm2!$A$3:$N$600,A26,8))</f>
        <v>#VALUE!</v>
      </c>
      <c r="G26" s="135" t="e">
        <f>IF(D26&lt;&gt;$D$5,"",INDEX(jugtdm2!$A$3:$N$600,A26,14))</f>
        <v>#VALUE!</v>
      </c>
      <c r="H26" s="136">
        <f t="shared" si="1"/>
      </c>
      <c r="I26" s="132" t="e">
        <f>IF(K26&lt;&gt;$K$5,"",INDEX(jugtdm2!$A$3:$N$600,H26,2))</f>
        <v>#VALUE!</v>
      </c>
      <c r="J26" s="133" t="e">
        <f>IF(K26&lt;&gt;$K$5,"",INDEX(jugtdm2!$A$3:$N$600,H26,3))</f>
        <v>#VALUE!</v>
      </c>
      <c r="K26" s="133" t="e">
        <f>IF(INDEX(jugtdm2!$A$3:$N$600,H26,7)&lt;&gt;$K$5,"",INDEX(jugtdm2!$A$3:$N$600,H26,7))</f>
        <v>#VALUE!</v>
      </c>
      <c r="L26" s="134" t="e">
        <f>IF(K26&lt;&gt;$K$5,"",INDEX(jugtdm2!$A$3:$N$600,H26,6))</f>
        <v>#VALUE!</v>
      </c>
      <c r="M26" s="134" t="e">
        <f>IF(K26&lt;&gt;$K$5,"",INDEX(jugtdm2!$A$3:$N$600,H26,8))</f>
        <v>#VALUE!</v>
      </c>
      <c r="N26" s="135" t="e">
        <f>IF(K26&lt;&gt;$K$5,"",INDEX(jugtdm2!$A$3:$N$600,H26,14))</f>
        <v>#VALUE!</v>
      </c>
    </row>
    <row r="27" spans="1:14" ht="12" customHeight="1">
      <c r="A27" s="126">
        <f t="shared" si="0"/>
      </c>
      <c r="B27" s="132" t="e">
        <f>IF(D27&lt;&gt;$D$5,"",INDEX(jugtdm2!$A$3:$N$600,A27,2))</f>
        <v>#VALUE!</v>
      </c>
      <c r="C27" s="133" t="e">
        <f>IF(D27&lt;&gt;$D$5,"",INDEX(jugtdm2!$A$3:$N$600,A27,3))</f>
        <v>#VALUE!</v>
      </c>
      <c r="D27" s="133" t="e">
        <f>IF(INDEX(jugtdm2!$A$3:$N$600,A27,13)&lt;&gt;$B$5,"",INDEX(jugtdm2!$A$3:$N$600,A27,7))</f>
        <v>#VALUE!</v>
      </c>
      <c r="E27" s="134" t="e">
        <f>IF(D27&lt;&gt;$D$5,"",INDEX(jugtdm2!$A$3:$N$600,A27,6))</f>
        <v>#VALUE!</v>
      </c>
      <c r="F27" s="134" t="e">
        <f>IF(D27&lt;&gt;$D$5,"",INDEX(jugtdm2!$A$3:$N$600,A27,8))</f>
        <v>#VALUE!</v>
      </c>
      <c r="G27" s="135" t="e">
        <f>IF(D27&lt;&gt;$D$5,"",INDEX(jugtdm2!$A$3:$N$600,A27,14))</f>
        <v>#VALUE!</v>
      </c>
      <c r="H27" s="136">
        <f t="shared" si="1"/>
      </c>
      <c r="I27" s="132" t="e">
        <f>IF(K27&lt;&gt;$K$5,"",INDEX(jugtdm2!$A$3:$N$600,H27,2))</f>
        <v>#VALUE!</v>
      </c>
      <c r="J27" s="133" t="e">
        <f>IF(K27&lt;&gt;$K$5,"",INDEX(jugtdm2!$A$3:$N$600,H27,3))</f>
        <v>#VALUE!</v>
      </c>
      <c r="K27" s="133" t="e">
        <f>IF(INDEX(jugtdm2!$A$3:$N$600,H27,7)&lt;&gt;$K$5,"",INDEX(jugtdm2!$A$3:$N$600,H27,7))</f>
        <v>#VALUE!</v>
      </c>
      <c r="L27" s="134" t="e">
        <f>IF(K27&lt;&gt;$K$5,"",INDEX(jugtdm2!$A$3:$N$600,H27,6))</f>
        <v>#VALUE!</v>
      </c>
      <c r="M27" s="134" t="e">
        <f>IF(K27&lt;&gt;$K$5,"",INDEX(jugtdm2!$A$3:$N$600,H27,8))</f>
        <v>#VALUE!</v>
      </c>
      <c r="N27" s="135" t="e">
        <f>IF(K27&lt;&gt;$K$5,"",INDEX(jugtdm2!$A$3:$N$600,H27,14))</f>
        <v>#VALUE!</v>
      </c>
    </row>
    <row r="28" spans="1:14" ht="12" customHeight="1">
      <c r="A28" s="126">
        <f t="shared" si="0"/>
      </c>
      <c r="B28" s="132" t="e">
        <f>IF(D28&lt;&gt;$D$5,"",INDEX(jugtdm2!$A$3:$N$600,A28,2))</f>
        <v>#VALUE!</v>
      </c>
      <c r="C28" s="133" t="e">
        <f>IF(D28&lt;&gt;$D$5,"",INDEX(jugtdm2!$A$3:$N$600,A28,3))</f>
        <v>#VALUE!</v>
      </c>
      <c r="D28" s="133" t="e">
        <f>IF(INDEX(jugtdm2!$A$3:$N$600,A28,13)&lt;&gt;$B$5,"",INDEX(jugtdm2!$A$3:$N$600,A28,7))</f>
        <v>#VALUE!</v>
      </c>
      <c r="E28" s="134" t="e">
        <f>IF(D28&lt;&gt;$D$5,"",INDEX(jugtdm2!$A$3:$N$600,A28,6))</f>
        <v>#VALUE!</v>
      </c>
      <c r="F28" s="134" t="e">
        <f>IF(D28&lt;&gt;$D$5,"",INDEX(jugtdm2!$A$3:$N$600,A28,8))</f>
        <v>#VALUE!</v>
      </c>
      <c r="G28" s="135" t="e">
        <f>IF(D28&lt;&gt;$D$5,"",INDEX(jugtdm2!$A$3:$N$600,A28,14))</f>
        <v>#VALUE!</v>
      </c>
      <c r="H28" s="136">
        <f t="shared" si="1"/>
      </c>
      <c r="I28" s="132" t="e">
        <f>IF(K28&lt;&gt;$K$5,"",INDEX(jugtdm2!$A$3:$N$600,H28,2))</f>
        <v>#VALUE!</v>
      </c>
      <c r="J28" s="133" t="e">
        <f>IF(K28&lt;&gt;$K$5,"",INDEX(jugtdm2!$A$3:$N$600,H28,3))</f>
        <v>#VALUE!</v>
      </c>
      <c r="K28" s="133" t="e">
        <f>IF(INDEX(jugtdm2!$A$3:$N$600,H28,7)&lt;&gt;$K$5,"",INDEX(jugtdm2!$A$3:$N$600,H28,7))</f>
        <v>#VALUE!</v>
      </c>
      <c r="L28" s="134" t="e">
        <f>IF(K28&lt;&gt;$K$5,"",INDEX(jugtdm2!$A$3:$N$600,H28,6))</f>
        <v>#VALUE!</v>
      </c>
      <c r="M28" s="134" t="e">
        <f>IF(K28&lt;&gt;$K$5,"",INDEX(jugtdm2!$A$3:$N$600,H28,8))</f>
        <v>#VALUE!</v>
      </c>
      <c r="N28" s="135" t="e">
        <f>IF(K28&lt;&gt;$K$5,"",INDEX(jugtdm2!$A$3:$N$600,H28,14))</f>
        <v>#VALUE!</v>
      </c>
    </row>
    <row r="29" spans="1:14" ht="12" customHeight="1">
      <c r="A29" s="126">
        <f t="shared" si="0"/>
      </c>
      <c r="B29" s="132" t="e">
        <f>IF(D29&lt;&gt;$D$5,"",INDEX(jugtdm2!$A$3:$N$600,A29,2))</f>
        <v>#VALUE!</v>
      </c>
      <c r="C29" s="133" t="e">
        <f>IF(D29&lt;&gt;$D$5,"",INDEX(jugtdm2!$A$3:$N$600,A29,3))</f>
        <v>#VALUE!</v>
      </c>
      <c r="D29" s="133" t="e">
        <f>IF(INDEX(jugtdm2!$A$3:$N$600,A29,13)&lt;&gt;$B$5,"",INDEX(jugtdm2!$A$3:$N$600,A29,7))</f>
        <v>#VALUE!</v>
      </c>
      <c r="E29" s="134" t="e">
        <f>IF(D29&lt;&gt;$D$5,"",INDEX(jugtdm2!$A$3:$N$600,A29,6))</f>
        <v>#VALUE!</v>
      </c>
      <c r="F29" s="134" t="e">
        <f>IF(D29&lt;&gt;$D$5,"",INDEX(jugtdm2!$A$3:$N$600,A29,8))</f>
        <v>#VALUE!</v>
      </c>
      <c r="G29" s="135" t="e">
        <f>IF(D29&lt;&gt;$D$5,"",INDEX(jugtdm2!$A$3:$N$600,A29,14))</f>
        <v>#VALUE!</v>
      </c>
      <c r="H29" s="136">
        <f t="shared" si="1"/>
      </c>
      <c r="I29" s="132" t="e">
        <f>IF(K29&lt;&gt;$K$5,"",INDEX(jugtdm2!$A$3:$N$600,H29,2))</f>
        <v>#VALUE!</v>
      </c>
      <c r="J29" s="133" t="e">
        <f>IF(K29&lt;&gt;$K$5,"",INDEX(jugtdm2!$A$3:$N$600,H29,3))</f>
        <v>#VALUE!</v>
      </c>
      <c r="K29" s="133" t="e">
        <f>IF(INDEX(jugtdm2!$A$3:$N$600,H29,7)&lt;&gt;$K$5,"",INDEX(jugtdm2!$A$3:$N$600,H29,7))</f>
        <v>#VALUE!</v>
      </c>
      <c r="L29" s="134" t="e">
        <f>IF(K29&lt;&gt;$K$5,"",INDEX(jugtdm2!$A$3:$N$600,H29,6))</f>
        <v>#VALUE!</v>
      </c>
      <c r="M29" s="134" t="e">
        <f>IF(K29&lt;&gt;$K$5,"",INDEX(jugtdm2!$A$3:$N$600,H29,8))</f>
        <v>#VALUE!</v>
      </c>
      <c r="N29" s="135" t="e">
        <f>IF(K29&lt;&gt;$K$5,"",INDEX(jugtdm2!$A$3:$N$600,H29,14))</f>
        <v>#VALUE!</v>
      </c>
    </row>
    <row r="30" spans="1:14" ht="12" customHeight="1">
      <c r="A30" s="126">
        <f t="shared" si="0"/>
      </c>
      <c r="B30" s="132" t="e">
        <f>IF(D30&lt;&gt;$D$5,"",INDEX(jugtdm2!$A$3:$N$600,A30,2))</f>
        <v>#VALUE!</v>
      </c>
      <c r="C30" s="133" t="e">
        <f>IF(D30&lt;&gt;$D$5,"",INDEX(jugtdm2!$A$3:$N$600,A30,3))</f>
        <v>#VALUE!</v>
      </c>
      <c r="D30" s="133" t="e">
        <f>IF(INDEX(jugtdm2!$A$3:$N$600,A30,13)&lt;&gt;$B$5,"",INDEX(jugtdm2!$A$3:$N$600,A30,7))</f>
        <v>#VALUE!</v>
      </c>
      <c r="E30" s="134" t="e">
        <f>IF(D30&lt;&gt;$D$5,"",INDEX(jugtdm2!$A$3:$N$600,A30,6))</f>
        <v>#VALUE!</v>
      </c>
      <c r="F30" s="134" t="e">
        <f>IF(D30&lt;&gt;$D$5,"",INDEX(jugtdm2!$A$3:$N$600,A30,8))</f>
        <v>#VALUE!</v>
      </c>
      <c r="G30" s="135" t="e">
        <f>IF(D30&lt;&gt;$D$5,"",INDEX(jugtdm2!$A$3:$N$600,A30,14))</f>
        <v>#VALUE!</v>
      </c>
      <c r="H30" s="136">
        <f t="shared" si="1"/>
      </c>
      <c r="I30" s="132" t="e">
        <f>IF(K30&lt;&gt;$K$5,"",INDEX(jugtdm2!$A$3:$N$600,H30,2))</f>
        <v>#VALUE!</v>
      </c>
      <c r="J30" s="133" t="e">
        <f>IF(K30&lt;&gt;$K$5,"",INDEX(jugtdm2!$A$3:$N$600,H30,3))</f>
        <v>#VALUE!</v>
      </c>
      <c r="K30" s="133" t="e">
        <f>IF(INDEX(jugtdm2!$A$3:$N$600,H30,7)&lt;&gt;$K$5,"",INDEX(jugtdm2!$A$3:$N$600,H30,7))</f>
        <v>#VALUE!</v>
      </c>
      <c r="L30" s="134" t="e">
        <f>IF(K30&lt;&gt;$K$5,"",INDEX(jugtdm2!$A$3:$N$600,H30,6))</f>
        <v>#VALUE!</v>
      </c>
      <c r="M30" s="134" t="e">
        <f>IF(K30&lt;&gt;$K$5,"",INDEX(jugtdm2!$A$3:$N$600,H30,8))</f>
        <v>#VALUE!</v>
      </c>
      <c r="N30" s="135" t="e">
        <f>IF(K30&lt;&gt;$K$5,"",INDEX(jugtdm2!$A$3:$N$600,H30,14))</f>
        <v>#VALUE!</v>
      </c>
    </row>
    <row r="31" spans="1:14" ht="12" customHeight="1">
      <c r="A31" s="126">
        <f t="shared" si="0"/>
      </c>
      <c r="B31" s="132" t="e">
        <f>IF(D31&lt;&gt;$D$5,"",INDEX(jugtdm2!$A$3:$N$600,A31,2))</f>
        <v>#VALUE!</v>
      </c>
      <c r="C31" s="133" t="e">
        <f>IF(D31&lt;&gt;$D$5,"",INDEX(jugtdm2!$A$3:$N$600,A31,3))</f>
        <v>#VALUE!</v>
      </c>
      <c r="D31" s="133" t="e">
        <f>IF(INDEX(jugtdm2!$A$3:$N$600,A31,13)&lt;&gt;$B$5,"",INDEX(jugtdm2!$A$3:$N$600,A31,7))</f>
        <v>#VALUE!</v>
      </c>
      <c r="E31" s="134" t="e">
        <f>IF(D31&lt;&gt;$D$5,"",INDEX(jugtdm2!$A$3:$N$600,A31,6))</f>
        <v>#VALUE!</v>
      </c>
      <c r="F31" s="134" t="e">
        <f>IF(D31&lt;&gt;$D$5,"",INDEX(jugtdm2!$A$3:$N$600,A31,8))</f>
        <v>#VALUE!</v>
      </c>
      <c r="G31" s="135" t="e">
        <f>IF(D31&lt;&gt;$D$5,"",INDEX(jugtdm2!$A$3:$N$600,A31,14))</f>
        <v>#VALUE!</v>
      </c>
      <c r="H31" s="136">
        <f t="shared" si="1"/>
      </c>
      <c r="I31" s="132" t="e">
        <f>IF(K31&lt;&gt;$K$5,"",INDEX(jugtdm2!$A$3:$N$600,H31,2))</f>
        <v>#VALUE!</v>
      </c>
      <c r="J31" s="133" t="e">
        <f>IF(K31&lt;&gt;$K$5,"",INDEX(jugtdm2!$A$3:$N$600,H31,3))</f>
        <v>#VALUE!</v>
      </c>
      <c r="K31" s="133" t="e">
        <f>IF(INDEX(jugtdm2!$A$3:$N$600,H31,7)&lt;&gt;$K$5,"",INDEX(jugtdm2!$A$3:$N$600,H31,7))</f>
        <v>#VALUE!</v>
      </c>
      <c r="L31" s="134" t="e">
        <f>IF(K31&lt;&gt;$K$5,"",INDEX(jugtdm2!$A$3:$N$600,H31,6))</f>
        <v>#VALUE!</v>
      </c>
      <c r="M31" s="134" t="e">
        <f>IF(K31&lt;&gt;$K$5,"",INDEX(jugtdm2!$A$3:$N$600,H31,8))</f>
        <v>#VALUE!</v>
      </c>
      <c r="N31" s="135" t="e">
        <f>IF(K31&lt;&gt;$K$5,"",INDEX(jugtdm2!$A$3:$N$600,H31,14))</f>
        <v>#VALUE!</v>
      </c>
    </row>
    <row r="32" spans="1:14" ht="12" customHeight="1">
      <c r="A32" s="126">
        <f t="shared" si="0"/>
      </c>
      <c r="B32" s="132" t="e">
        <f>IF(D32&lt;&gt;$D$5,"",INDEX(jugtdm2!$A$3:$N$600,A32,2))</f>
        <v>#VALUE!</v>
      </c>
      <c r="C32" s="133" t="e">
        <f>IF(D32&lt;&gt;$D$5,"",INDEX(jugtdm2!$A$3:$N$600,A32,3))</f>
        <v>#VALUE!</v>
      </c>
      <c r="D32" s="133" t="e">
        <f>IF(INDEX(jugtdm2!$A$3:$N$600,A32,13)&lt;&gt;$B$5,"",INDEX(jugtdm2!$A$3:$N$600,A32,7))</f>
        <v>#VALUE!</v>
      </c>
      <c r="E32" s="134" t="e">
        <f>IF(D32&lt;&gt;$D$5,"",INDEX(jugtdm2!$A$3:$N$600,A32,6))</f>
        <v>#VALUE!</v>
      </c>
      <c r="F32" s="134" t="e">
        <f>IF(D32&lt;&gt;$D$5,"",INDEX(jugtdm2!$A$3:$N$600,A32,8))</f>
        <v>#VALUE!</v>
      </c>
      <c r="G32" s="135" t="e">
        <f>IF(D32&lt;&gt;$D$5,"",INDEX(jugtdm2!$A$3:$N$600,A32,14))</f>
        <v>#VALUE!</v>
      </c>
      <c r="H32" s="136">
        <f t="shared" si="1"/>
      </c>
      <c r="I32" s="132" t="e">
        <f>IF(K32&lt;&gt;$K$5,"",INDEX(jugtdm2!$A$3:$N$600,H32,2))</f>
        <v>#VALUE!</v>
      </c>
      <c r="J32" s="133" t="e">
        <f>IF(K32&lt;&gt;$K$5,"",INDEX(jugtdm2!$A$3:$N$600,H32,3))</f>
        <v>#VALUE!</v>
      </c>
      <c r="K32" s="133" t="e">
        <f>IF(INDEX(jugtdm2!$A$3:$N$600,H32,7)&lt;&gt;$K$5,"",INDEX(jugtdm2!$A$3:$N$600,H32,7))</f>
        <v>#VALUE!</v>
      </c>
      <c r="L32" s="134" t="e">
        <f>IF(K32&lt;&gt;$K$5,"",INDEX(jugtdm2!$A$3:$N$600,H32,6))</f>
        <v>#VALUE!</v>
      </c>
      <c r="M32" s="134" t="e">
        <f>IF(K32&lt;&gt;$K$5,"",INDEX(jugtdm2!$A$3:$N$600,H32,8))</f>
        <v>#VALUE!</v>
      </c>
      <c r="N32" s="135" t="e">
        <f>IF(K32&lt;&gt;$K$5,"",INDEX(jugtdm2!$A$3:$N$600,H32,14))</f>
        <v>#VALUE!</v>
      </c>
    </row>
    <row r="33" spans="1:14" ht="12" customHeight="1">
      <c r="A33" s="126">
        <f t="shared" si="0"/>
      </c>
      <c r="B33" s="132" t="e">
        <f>IF(D33&lt;&gt;$D$5,"",INDEX(jugtdm2!$A$3:$N$600,A33,2))</f>
        <v>#VALUE!</v>
      </c>
      <c r="C33" s="133" t="e">
        <f>IF(D33&lt;&gt;$D$5,"",INDEX(jugtdm2!$A$3:$N$600,A33,3))</f>
        <v>#VALUE!</v>
      </c>
      <c r="D33" s="133" t="e">
        <f>IF(INDEX(jugtdm2!$A$3:$N$600,A33,13)&lt;&gt;$B$5,"",INDEX(jugtdm2!$A$3:$N$600,A33,7))</f>
        <v>#VALUE!</v>
      </c>
      <c r="E33" s="134" t="e">
        <f>IF(D33&lt;&gt;$D$5,"",INDEX(jugtdm2!$A$3:$N$600,A33,6))</f>
        <v>#VALUE!</v>
      </c>
      <c r="F33" s="134" t="e">
        <f>IF(D33&lt;&gt;$D$5,"",INDEX(jugtdm2!$A$3:$N$600,A33,8))</f>
        <v>#VALUE!</v>
      </c>
      <c r="G33" s="135" t="e">
        <f>IF(D33&lt;&gt;$D$5,"",INDEX(jugtdm2!$A$3:$N$600,A33,14))</f>
        <v>#VALUE!</v>
      </c>
      <c r="H33" s="136">
        <f t="shared" si="1"/>
      </c>
      <c r="I33" s="132" t="e">
        <f>IF(K33&lt;&gt;$K$5,"",INDEX(jugtdm2!$A$3:$N$600,H33,2))</f>
        <v>#VALUE!</v>
      </c>
      <c r="J33" s="133" t="e">
        <f>IF(K33&lt;&gt;$K$5,"",INDEX(jugtdm2!$A$3:$N$600,H33,3))</f>
        <v>#VALUE!</v>
      </c>
      <c r="K33" s="133" t="e">
        <f>IF(INDEX(jugtdm2!$A$3:$N$600,H33,7)&lt;&gt;$K$5,"",INDEX(jugtdm2!$A$3:$N$600,H33,7))</f>
        <v>#VALUE!</v>
      </c>
      <c r="L33" s="134" t="e">
        <f>IF(K33&lt;&gt;$K$5,"",INDEX(jugtdm2!$A$3:$N$600,H33,6))</f>
        <v>#VALUE!</v>
      </c>
      <c r="M33" s="134" t="e">
        <f>IF(K33&lt;&gt;$K$5,"",INDEX(jugtdm2!$A$3:$N$600,H33,8))</f>
        <v>#VALUE!</v>
      </c>
      <c r="N33" s="135" t="e">
        <f>IF(K33&lt;&gt;$K$5,"",INDEX(jugtdm2!$A$3:$N$600,H33,14))</f>
        <v>#VALUE!</v>
      </c>
    </row>
    <row r="34" spans="1:14" ht="12" customHeight="1">
      <c r="A34" s="126">
        <f t="shared" si="0"/>
      </c>
      <c r="B34" s="132" t="e">
        <f>IF(D34&lt;&gt;$D$5,"",INDEX(jugtdm2!$A$3:$N$600,A34,2))</f>
        <v>#VALUE!</v>
      </c>
      <c r="C34" s="133" t="e">
        <f>IF(D34&lt;&gt;$D$5,"",INDEX(jugtdm2!$A$3:$N$600,A34,3))</f>
        <v>#VALUE!</v>
      </c>
      <c r="D34" s="133" t="e">
        <f>IF(INDEX(jugtdm2!$A$3:$N$600,A34,13)&lt;&gt;$B$5,"",INDEX(jugtdm2!$A$3:$N$600,A34,7))</f>
        <v>#VALUE!</v>
      </c>
      <c r="E34" s="134" t="e">
        <f>IF(D34&lt;&gt;$D$5,"",INDEX(jugtdm2!$A$3:$N$600,A34,6))</f>
        <v>#VALUE!</v>
      </c>
      <c r="F34" s="134" t="e">
        <f>IF(D34&lt;&gt;$D$5,"",INDEX(jugtdm2!$A$3:$N$600,A34,8))</f>
        <v>#VALUE!</v>
      </c>
      <c r="G34" s="135" t="e">
        <f>IF(D34&lt;&gt;$D$5,"",INDEX(jugtdm2!$A$3:$N$600,A34,14))</f>
        <v>#VALUE!</v>
      </c>
      <c r="H34" s="136">
        <f t="shared" si="1"/>
      </c>
      <c r="I34" s="132" t="e">
        <f>IF(K34&lt;&gt;$K$5,"",INDEX(jugtdm2!$A$3:$N$600,H34,2))</f>
        <v>#VALUE!</v>
      </c>
      <c r="J34" s="133" t="e">
        <f>IF(K34&lt;&gt;$K$5,"",INDEX(jugtdm2!$A$3:$N$600,H34,3))</f>
        <v>#VALUE!</v>
      </c>
      <c r="K34" s="133" t="e">
        <f>IF(INDEX(jugtdm2!$A$3:$N$600,H34,7)&lt;&gt;$K$5,"",INDEX(jugtdm2!$A$3:$N$600,H34,7))</f>
        <v>#VALUE!</v>
      </c>
      <c r="L34" s="134" t="e">
        <f>IF(K34&lt;&gt;$K$5,"",INDEX(jugtdm2!$A$3:$N$600,H34,6))</f>
        <v>#VALUE!</v>
      </c>
      <c r="M34" s="134" t="e">
        <f>IF(K34&lt;&gt;$K$5,"",INDEX(jugtdm2!$A$3:$N$600,H34,8))</f>
        <v>#VALUE!</v>
      </c>
      <c r="N34" s="135" t="e">
        <f>IF(K34&lt;&gt;$K$5,"",INDEX(jugtdm2!$A$3:$N$600,H34,14))</f>
        <v>#VALUE!</v>
      </c>
    </row>
    <row r="35" spans="1:14" ht="12" customHeight="1">
      <c r="A35" s="126">
        <f t="shared" si="0"/>
      </c>
      <c r="B35" s="132" t="e">
        <f>IF(D35&lt;&gt;$D$5,"",INDEX(jugtdm2!$A$3:$N$600,A35,2))</f>
        <v>#VALUE!</v>
      </c>
      <c r="C35" s="133" t="e">
        <f>IF(D35&lt;&gt;$D$5,"",INDEX(jugtdm2!$A$3:$N$600,A35,3))</f>
        <v>#VALUE!</v>
      </c>
      <c r="D35" s="133" t="e">
        <f>IF(INDEX(jugtdm2!$A$3:$N$600,A35,13)&lt;&gt;$B$5,"",INDEX(jugtdm2!$A$3:$N$600,A35,7))</f>
        <v>#VALUE!</v>
      </c>
      <c r="E35" s="134" t="e">
        <f>IF(D35&lt;&gt;$D$5,"",INDEX(jugtdm2!$A$3:$N$600,A35,6))</f>
        <v>#VALUE!</v>
      </c>
      <c r="F35" s="134" t="e">
        <f>IF(D35&lt;&gt;$D$5,"",INDEX(jugtdm2!$A$3:$N$600,A35,8))</f>
        <v>#VALUE!</v>
      </c>
      <c r="G35" s="135" t="e">
        <f>IF(D35&lt;&gt;$D$5,"",INDEX(jugtdm2!$A$3:$N$600,A35,14))</f>
        <v>#VALUE!</v>
      </c>
      <c r="H35" s="136">
        <f t="shared" si="1"/>
      </c>
      <c r="I35" s="132" t="e">
        <f>IF(K35&lt;&gt;$K$5,"",INDEX(jugtdm2!$A$3:$N$600,H35,2))</f>
        <v>#VALUE!</v>
      </c>
      <c r="J35" s="133" t="e">
        <f>IF(K35&lt;&gt;$K$5,"",INDEX(jugtdm2!$A$3:$N$600,H35,3))</f>
        <v>#VALUE!</v>
      </c>
      <c r="K35" s="133" t="e">
        <f>IF(INDEX(jugtdm2!$A$3:$N$600,H35,7)&lt;&gt;$K$5,"",INDEX(jugtdm2!$A$3:$N$600,H35,7))</f>
        <v>#VALUE!</v>
      </c>
      <c r="L35" s="134" t="e">
        <f>IF(K35&lt;&gt;$K$5,"",INDEX(jugtdm2!$A$3:$N$600,H35,6))</f>
        <v>#VALUE!</v>
      </c>
      <c r="M35" s="134" t="e">
        <f>IF(K35&lt;&gt;$K$5,"",INDEX(jugtdm2!$A$3:$N$600,H35,8))</f>
        <v>#VALUE!</v>
      </c>
      <c r="N35" s="135" t="e">
        <f>IF(K35&lt;&gt;$K$5,"",INDEX(jugtdm2!$A$3:$N$600,H35,14))</f>
        <v>#VALUE!</v>
      </c>
    </row>
    <row r="36" spans="1:14" ht="12" customHeight="1">
      <c r="A36" s="126">
        <f t="shared" si="0"/>
      </c>
      <c r="B36" s="132" t="e">
        <f>IF(D36&lt;&gt;$D$5,"",INDEX(jugtdm2!$A$3:$N$600,A36,2))</f>
        <v>#VALUE!</v>
      </c>
      <c r="C36" s="133" t="e">
        <f>IF(D36&lt;&gt;$D$5,"",INDEX(jugtdm2!$A$3:$N$600,A36,3))</f>
        <v>#VALUE!</v>
      </c>
      <c r="D36" s="133" t="e">
        <f>IF(INDEX(jugtdm2!$A$3:$N$600,A36,13)&lt;&gt;$B$5,"",INDEX(jugtdm2!$A$3:$N$600,A36,7))</f>
        <v>#VALUE!</v>
      </c>
      <c r="E36" s="134" t="e">
        <f>IF(D36&lt;&gt;$D$5,"",INDEX(jugtdm2!$A$3:$N$600,A36,6))</f>
        <v>#VALUE!</v>
      </c>
      <c r="F36" s="134" t="e">
        <f>IF(D36&lt;&gt;$D$5,"",INDEX(jugtdm2!$A$3:$N$600,A36,8))</f>
        <v>#VALUE!</v>
      </c>
      <c r="G36" s="135" t="e">
        <f>IF(D36&lt;&gt;$D$5,"",INDEX(jugtdm2!$A$3:$N$600,A36,14))</f>
        <v>#VALUE!</v>
      </c>
      <c r="H36" s="136">
        <f t="shared" si="1"/>
      </c>
      <c r="I36" s="132" t="e">
        <f>IF(K36&lt;&gt;$K$5,"",INDEX(jugtdm2!$A$3:$N$600,H36,2))</f>
        <v>#VALUE!</v>
      </c>
      <c r="J36" s="133" t="e">
        <f>IF(K36&lt;&gt;$K$5,"",INDEX(jugtdm2!$A$3:$N$600,H36,3))</f>
        <v>#VALUE!</v>
      </c>
      <c r="K36" s="133" t="e">
        <f>IF(INDEX(jugtdm2!$A$3:$N$600,H36,7)&lt;&gt;$K$5,"",INDEX(jugtdm2!$A$3:$N$600,H36,7))</f>
        <v>#VALUE!</v>
      </c>
      <c r="L36" s="134" t="e">
        <f>IF(K36&lt;&gt;$K$5,"",INDEX(jugtdm2!$A$3:$N$600,H36,6))</f>
        <v>#VALUE!</v>
      </c>
      <c r="M36" s="134" t="e">
        <f>IF(K36&lt;&gt;$K$5,"",INDEX(jugtdm2!$A$3:$N$600,H36,8))</f>
        <v>#VALUE!</v>
      </c>
      <c r="N36" s="135" t="e">
        <f>IF(K36&lt;&gt;$K$5,"",INDEX(jugtdm2!$A$3:$N$600,H36,14))</f>
        <v>#VALUE!</v>
      </c>
    </row>
    <row r="37" spans="1:14" ht="12" customHeight="1">
      <c r="A37" s="126">
        <f t="shared" si="0"/>
      </c>
      <c r="B37" s="132" t="e">
        <f>IF(D37&lt;&gt;$D$5,"",INDEX(jugtdm2!$A$3:$N$600,A37,2))</f>
        <v>#VALUE!</v>
      </c>
      <c r="C37" s="133" t="e">
        <f>IF(D37&lt;&gt;$D$5,"",INDEX(jugtdm2!$A$3:$N$600,A37,3))</f>
        <v>#VALUE!</v>
      </c>
      <c r="D37" s="133" t="e">
        <f>IF(INDEX(jugtdm2!$A$3:$N$600,A37,13)&lt;&gt;$B$5,"",INDEX(jugtdm2!$A$3:$N$600,A37,7))</f>
        <v>#VALUE!</v>
      </c>
      <c r="E37" s="134" t="e">
        <f>IF(D37&lt;&gt;$D$5,"",INDEX(jugtdm2!$A$3:$N$600,A37,6))</f>
        <v>#VALUE!</v>
      </c>
      <c r="F37" s="134" t="e">
        <f>IF(D37&lt;&gt;$D$5,"",INDEX(jugtdm2!$A$3:$N$600,A37,8))</f>
        <v>#VALUE!</v>
      </c>
      <c r="G37" s="135" t="e">
        <f>IF(D37&lt;&gt;$D$5,"",INDEX(jugtdm2!$A$3:$N$600,A37,14))</f>
        <v>#VALUE!</v>
      </c>
      <c r="H37" s="136">
        <f t="shared" si="1"/>
      </c>
      <c r="I37" s="132" t="e">
        <f>IF(K37&lt;&gt;$K$5,"",INDEX(jugtdm2!$A$3:$N$600,H37,2))</f>
        <v>#VALUE!</v>
      </c>
      <c r="J37" s="133" t="e">
        <f>IF(K37&lt;&gt;$K$5,"",INDEX(jugtdm2!$A$3:$N$600,H37,3))</f>
        <v>#VALUE!</v>
      </c>
      <c r="K37" s="133" t="e">
        <f>IF(INDEX(jugtdm2!$A$3:$N$600,H37,7)&lt;&gt;$K$5,"",INDEX(jugtdm2!$A$3:$N$600,H37,7))</f>
        <v>#VALUE!</v>
      </c>
      <c r="L37" s="134" t="e">
        <f>IF(K37&lt;&gt;$K$5,"",INDEX(jugtdm2!$A$3:$N$600,H37,6))</f>
        <v>#VALUE!</v>
      </c>
      <c r="M37" s="134" t="e">
        <f>IF(K37&lt;&gt;$K$5,"",INDEX(jugtdm2!$A$3:$N$600,H37,8))</f>
        <v>#VALUE!</v>
      </c>
      <c r="N37" s="135" t="e">
        <f>IF(K37&lt;&gt;$K$5,"",INDEX(jugtdm2!$A$3:$N$600,H37,14))</f>
        <v>#VALUE!</v>
      </c>
    </row>
    <row r="38" spans="1:14" ht="12" customHeight="1">
      <c r="A38" s="126">
        <f t="shared" si="0"/>
      </c>
      <c r="B38" s="132" t="e">
        <f>IF(D38&lt;&gt;$D$5,"",INDEX(jugtdm2!$A$3:$N$600,A38,2))</f>
        <v>#VALUE!</v>
      </c>
      <c r="C38" s="133" t="e">
        <f>IF(D38&lt;&gt;$D$5,"",INDEX(jugtdm2!$A$3:$N$600,A38,3))</f>
        <v>#VALUE!</v>
      </c>
      <c r="D38" s="133" t="e">
        <f>IF(INDEX(jugtdm2!$A$3:$N$600,A38,13)&lt;&gt;$B$5,"",INDEX(jugtdm2!$A$3:$N$600,A38,7))</f>
        <v>#VALUE!</v>
      </c>
      <c r="E38" s="134" t="e">
        <f>IF(D38&lt;&gt;$D$5,"",INDEX(jugtdm2!$A$3:$N$600,A38,6))</f>
        <v>#VALUE!</v>
      </c>
      <c r="F38" s="134" t="e">
        <f>IF(D38&lt;&gt;$D$5,"",INDEX(jugtdm2!$A$3:$N$600,A38,8))</f>
        <v>#VALUE!</v>
      </c>
      <c r="G38" s="135" t="e">
        <f>IF(D38&lt;&gt;$D$5,"",INDEX(jugtdm2!$A$3:$N$600,A38,14))</f>
        <v>#VALUE!</v>
      </c>
      <c r="H38" s="136">
        <f t="shared" si="1"/>
      </c>
      <c r="I38" s="132" t="e">
        <f>IF(K38&lt;&gt;$K$5,"",INDEX(jugtdm2!$A$3:$N$600,H38,2))</f>
        <v>#VALUE!</v>
      </c>
      <c r="J38" s="133" t="e">
        <f>IF(K38&lt;&gt;$K$5,"",INDEX(jugtdm2!$A$3:$N$600,H38,3))</f>
        <v>#VALUE!</v>
      </c>
      <c r="K38" s="133" t="e">
        <f>IF(INDEX(jugtdm2!$A$3:$N$600,H38,7)&lt;&gt;$K$5,"",INDEX(jugtdm2!$A$3:$N$600,H38,7))</f>
        <v>#VALUE!</v>
      </c>
      <c r="L38" s="134" t="e">
        <f>IF(K38&lt;&gt;$K$5,"",INDEX(jugtdm2!$A$3:$N$600,H38,6))</f>
        <v>#VALUE!</v>
      </c>
      <c r="M38" s="134" t="e">
        <f>IF(K38&lt;&gt;$K$5,"",INDEX(jugtdm2!$A$3:$N$600,H38,8))</f>
        <v>#VALUE!</v>
      </c>
      <c r="N38" s="135" t="e">
        <f>IF(K38&lt;&gt;$K$5,"",INDEX(jugtdm2!$A$3:$N$600,H38,14))</f>
        <v>#VALUE!</v>
      </c>
    </row>
    <row r="39" spans="1:14" ht="12" customHeight="1">
      <c r="A39" s="126">
        <f aca="true" t="shared" si="2" ref="A39:A68">_xlfn.IFERROR(A38+1,"")</f>
      </c>
      <c r="B39" s="132" t="e">
        <f>IF(D39&lt;&gt;$D$5,"",INDEX(jugtdm2!$A$3:$N$600,A39,2))</f>
        <v>#VALUE!</v>
      </c>
      <c r="C39" s="133" t="e">
        <f>IF(D39&lt;&gt;$D$5,"",INDEX(jugtdm2!$A$3:$N$600,A39,3))</f>
        <v>#VALUE!</v>
      </c>
      <c r="D39" s="133" t="e">
        <f>IF(INDEX(jugtdm2!$A$3:$N$600,A39,13)&lt;&gt;$B$5,"",INDEX(jugtdm2!$A$3:$N$600,A39,7))</f>
        <v>#VALUE!</v>
      </c>
      <c r="E39" s="134" t="e">
        <f>IF(D39&lt;&gt;$D$5,"",INDEX(jugtdm2!$A$3:$N$600,A39,6))</f>
        <v>#VALUE!</v>
      </c>
      <c r="F39" s="134" t="e">
        <f>IF(D39&lt;&gt;$D$5,"",INDEX(jugtdm2!$A$3:$N$600,A39,8))</f>
        <v>#VALUE!</v>
      </c>
      <c r="G39" s="135" t="e">
        <f>IF(D39&lt;&gt;$D$5,"",INDEX(jugtdm2!$A$3:$N$600,A39,14))</f>
        <v>#VALUE!</v>
      </c>
      <c r="H39" s="136">
        <f t="shared" si="1"/>
      </c>
      <c r="I39" s="132" t="e">
        <f>IF(K39&lt;&gt;$K$5,"",INDEX(jugtdm2!$A$3:$N$600,H39,2))</f>
        <v>#VALUE!</v>
      </c>
      <c r="J39" s="133" t="e">
        <f>IF(K39&lt;&gt;$K$5,"",INDEX(jugtdm2!$A$3:$N$600,H39,3))</f>
        <v>#VALUE!</v>
      </c>
      <c r="K39" s="133" t="e">
        <f>IF(INDEX(jugtdm2!$A$3:$N$600,H39,7)&lt;&gt;$K$5,"",INDEX(jugtdm2!$A$3:$N$600,H39,7))</f>
        <v>#VALUE!</v>
      </c>
      <c r="L39" s="134" t="e">
        <f>IF(K39&lt;&gt;$K$5,"",INDEX(jugtdm2!$A$3:$N$600,H39,6))</f>
        <v>#VALUE!</v>
      </c>
      <c r="M39" s="134" t="e">
        <f>IF(K39&lt;&gt;$K$5,"",INDEX(jugtdm2!$A$3:$N$600,H39,8))</f>
        <v>#VALUE!</v>
      </c>
      <c r="N39" s="135" t="e">
        <f>IF(K39&lt;&gt;$K$5,"",INDEX(jugtdm2!$A$3:$N$600,H39,14))</f>
        <v>#VALUE!</v>
      </c>
    </row>
    <row r="40" spans="1:14" ht="12" customHeight="1">
      <c r="A40" s="126">
        <f t="shared" si="2"/>
      </c>
      <c r="B40" s="132" t="e">
        <f>IF(D40&lt;&gt;$D$5,"",INDEX(jugtdm2!$A$3:$N$600,A40,2))</f>
        <v>#VALUE!</v>
      </c>
      <c r="C40" s="133" t="e">
        <f>IF(D40&lt;&gt;$D$5,"",INDEX(jugtdm2!$A$3:$N$600,A40,3))</f>
        <v>#VALUE!</v>
      </c>
      <c r="D40" s="133" t="e">
        <f>IF(INDEX(jugtdm2!$A$3:$N$600,A40,13)&lt;&gt;$B$5,"",INDEX(jugtdm2!$A$3:$N$600,A40,7))</f>
        <v>#VALUE!</v>
      </c>
      <c r="E40" s="134" t="e">
        <f>IF(D40&lt;&gt;$D$5,"",INDEX(jugtdm2!$A$3:$N$600,A40,6))</f>
        <v>#VALUE!</v>
      </c>
      <c r="F40" s="134" t="e">
        <f>IF(D40&lt;&gt;$D$5,"",INDEX(jugtdm2!$A$3:$N$600,A40,8))</f>
        <v>#VALUE!</v>
      </c>
      <c r="G40" s="135" t="e">
        <f>IF(D40&lt;&gt;$D$5,"",INDEX(jugtdm2!$A$3:$N$600,A40,14))</f>
        <v>#VALUE!</v>
      </c>
      <c r="H40" s="136">
        <f t="shared" si="1"/>
      </c>
      <c r="I40" s="132" t="e">
        <f>IF(K40&lt;&gt;$K$5,"",INDEX(jugtdm2!$A$3:$N$600,H40,2))</f>
        <v>#VALUE!</v>
      </c>
      <c r="J40" s="133" t="e">
        <f>IF(K40&lt;&gt;$K$5,"",INDEX(jugtdm2!$A$3:$N$600,H40,3))</f>
        <v>#VALUE!</v>
      </c>
      <c r="K40" s="133" t="e">
        <f>IF(INDEX(jugtdm2!$A$3:$N$600,H40,7)&lt;&gt;$K$5,"",INDEX(jugtdm2!$A$3:$N$600,H40,7))</f>
        <v>#VALUE!</v>
      </c>
      <c r="L40" s="134" t="e">
        <f>IF(K40&lt;&gt;$K$5,"",INDEX(jugtdm2!$A$3:$N$600,H40,6))</f>
        <v>#VALUE!</v>
      </c>
      <c r="M40" s="134" t="e">
        <f>IF(K40&lt;&gt;$K$5,"",INDEX(jugtdm2!$A$3:$N$600,H40,8))</f>
        <v>#VALUE!</v>
      </c>
      <c r="N40" s="135" t="e">
        <f>IF(K40&lt;&gt;$K$5,"",INDEX(jugtdm2!$A$3:$N$600,H40,14))</f>
        <v>#VALUE!</v>
      </c>
    </row>
    <row r="41" spans="1:14" ht="12" customHeight="1">
      <c r="A41" s="126">
        <f t="shared" si="2"/>
      </c>
      <c r="B41" s="132" t="e">
        <f>IF(D41&lt;&gt;$D$5,"",INDEX(jugtdm2!$A$3:$N$600,A41,2))</f>
        <v>#VALUE!</v>
      </c>
      <c r="C41" s="133" t="e">
        <f>IF(D41&lt;&gt;$D$5,"",INDEX(jugtdm2!$A$3:$N$600,A41,3))</f>
        <v>#VALUE!</v>
      </c>
      <c r="D41" s="133" t="e">
        <f>IF(INDEX(jugtdm2!$A$3:$N$600,A41,13)&lt;&gt;$B$5,"",INDEX(jugtdm2!$A$3:$N$600,A41,7))</f>
        <v>#VALUE!</v>
      </c>
      <c r="E41" s="134" t="e">
        <f>IF(D41&lt;&gt;$D$5,"",INDEX(jugtdm2!$A$3:$N$600,A41,6))</f>
        <v>#VALUE!</v>
      </c>
      <c r="F41" s="134" t="e">
        <f>IF(D41&lt;&gt;$D$5,"",INDEX(jugtdm2!$A$3:$N$600,A41,8))</f>
        <v>#VALUE!</v>
      </c>
      <c r="G41" s="135" t="e">
        <f>IF(D41&lt;&gt;$D$5,"",INDEX(jugtdm2!$A$3:$N$600,A41,14))</f>
        <v>#VALUE!</v>
      </c>
      <c r="H41" s="136">
        <f t="shared" si="1"/>
      </c>
      <c r="I41" s="132" t="e">
        <f>IF(K41&lt;&gt;$K$5,"",INDEX(jugtdm2!$A$3:$N$600,H41,2))</f>
        <v>#VALUE!</v>
      </c>
      <c r="J41" s="133" t="e">
        <f>IF(K41&lt;&gt;$K$5,"",INDEX(jugtdm2!$A$3:$N$600,H41,3))</f>
        <v>#VALUE!</v>
      </c>
      <c r="K41" s="133" t="e">
        <f>IF(INDEX(jugtdm2!$A$3:$N$600,H41,7)&lt;&gt;$K$5,"",INDEX(jugtdm2!$A$3:$N$600,H41,7))</f>
        <v>#VALUE!</v>
      </c>
      <c r="L41" s="134" t="e">
        <f>IF(K41&lt;&gt;$K$5,"",INDEX(jugtdm2!$A$3:$N$600,H41,6))</f>
        <v>#VALUE!</v>
      </c>
      <c r="M41" s="134" t="e">
        <f>IF(K41&lt;&gt;$K$5,"",INDEX(jugtdm2!$A$3:$N$600,H41,8))</f>
        <v>#VALUE!</v>
      </c>
      <c r="N41" s="135" t="e">
        <f>IF(K41&lt;&gt;$K$5,"",INDEX(jugtdm2!$A$3:$N$600,H41,14))</f>
        <v>#VALUE!</v>
      </c>
    </row>
    <row r="42" spans="1:14" ht="12" customHeight="1">
      <c r="A42" s="126">
        <f t="shared" si="2"/>
      </c>
      <c r="B42" s="132" t="e">
        <f>IF(D42&lt;&gt;$D$5,"",INDEX(jugtdm2!$A$3:$N$600,A42,2))</f>
        <v>#VALUE!</v>
      </c>
      <c r="C42" s="133" t="e">
        <f>IF(D42&lt;&gt;$D$5,"",INDEX(jugtdm2!$A$3:$N$600,A42,3))</f>
        <v>#VALUE!</v>
      </c>
      <c r="D42" s="133" t="e">
        <f>IF(INDEX(jugtdm2!$A$3:$N$600,A42,13)&lt;&gt;$B$5,"",INDEX(jugtdm2!$A$3:$N$600,A42,7))</f>
        <v>#VALUE!</v>
      </c>
      <c r="E42" s="134" t="e">
        <f>IF(D42&lt;&gt;$D$5,"",INDEX(jugtdm2!$A$3:$N$600,A42,6))</f>
        <v>#VALUE!</v>
      </c>
      <c r="F42" s="134" t="e">
        <f>IF(D42&lt;&gt;$D$5,"",INDEX(jugtdm2!$A$3:$N$600,A42,8))</f>
        <v>#VALUE!</v>
      </c>
      <c r="G42" s="135" t="e">
        <f>IF(D42&lt;&gt;$D$5,"",INDEX(jugtdm2!$A$3:$N$600,A42,14))</f>
        <v>#VALUE!</v>
      </c>
      <c r="H42" s="136">
        <f t="shared" si="1"/>
      </c>
      <c r="I42" s="132" t="e">
        <f>IF(K42&lt;&gt;$K$5,"",INDEX(jugtdm2!$A$3:$N$600,H42,2))</f>
        <v>#VALUE!</v>
      </c>
      <c r="J42" s="133" t="e">
        <f>IF(K42&lt;&gt;$K$5,"",INDEX(jugtdm2!$A$3:$N$600,H42,3))</f>
        <v>#VALUE!</v>
      </c>
      <c r="K42" s="133" t="e">
        <f>IF(INDEX(jugtdm2!$A$3:$N$600,H42,7)&lt;&gt;$K$5,"",INDEX(jugtdm2!$A$3:$N$600,H42,7))</f>
        <v>#VALUE!</v>
      </c>
      <c r="L42" s="134" t="e">
        <f>IF(K42&lt;&gt;$K$5,"",INDEX(jugtdm2!$A$3:$N$600,H42,6))</f>
        <v>#VALUE!</v>
      </c>
      <c r="M42" s="134" t="e">
        <f>IF(K42&lt;&gt;$K$5,"",INDEX(jugtdm2!$A$3:$N$600,H42,8))</f>
        <v>#VALUE!</v>
      </c>
      <c r="N42" s="135" t="e">
        <f>IF(K42&lt;&gt;$K$5,"",INDEX(jugtdm2!$A$3:$N$600,H42,14))</f>
        <v>#VALUE!</v>
      </c>
    </row>
    <row r="43" spans="1:14" ht="12" customHeight="1">
      <c r="A43" s="126">
        <f t="shared" si="2"/>
      </c>
      <c r="B43" s="132" t="e">
        <f>IF(D43&lt;&gt;$D$5,"",INDEX(jugtdm2!$A$3:$N$600,A43,2))</f>
        <v>#VALUE!</v>
      </c>
      <c r="C43" s="133" t="e">
        <f>IF(D43&lt;&gt;$D$5,"",INDEX(jugtdm2!$A$3:$N$600,A43,3))</f>
        <v>#VALUE!</v>
      </c>
      <c r="D43" s="133" t="e">
        <f>IF(INDEX(jugtdm2!$A$3:$N$600,A43,13)&lt;&gt;$B$5,"",INDEX(jugtdm2!$A$3:$N$600,A43,7))</f>
        <v>#VALUE!</v>
      </c>
      <c r="E43" s="134" t="e">
        <f>IF(D43&lt;&gt;$D$5,"",INDEX(jugtdm2!$A$3:$N$600,A43,6))</f>
        <v>#VALUE!</v>
      </c>
      <c r="F43" s="134" t="e">
        <f>IF(D43&lt;&gt;$D$5,"",INDEX(jugtdm2!$A$3:$N$600,A43,8))</f>
        <v>#VALUE!</v>
      </c>
      <c r="G43" s="135" t="e">
        <f>IF(D43&lt;&gt;$D$5,"",INDEX(jugtdm2!$A$3:$N$600,A43,14))</f>
        <v>#VALUE!</v>
      </c>
      <c r="H43" s="136">
        <f t="shared" si="1"/>
      </c>
      <c r="I43" s="132" t="e">
        <f>IF(K43&lt;&gt;$K$5,"",INDEX(jugtdm2!$A$3:$N$600,H43,2))</f>
        <v>#VALUE!</v>
      </c>
      <c r="J43" s="133" t="e">
        <f>IF(K43&lt;&gt;$K$5,"",INDEX(jugtdm2!$A$3:$N$600,H43,3))</f>
        <v>#VALUE!</v>
      </c>
      <c r="K43" s="133" t="e">
        <f>IF(INDEX(jugtdm2!$A$3:$N$600,H43,7)&lt;&gt;$K$5,"",INDEX(jugtdm2!$A$3:$N$600,H43,7))</f>
        <v>#VALUE!</v>
      </c>
      <c r="L43" s="134" t="e">
        <f>IF(K43&lt;&gt;$K$5,"",INDEX(jugtdm2!$A$3:$N$600,H43,6))</f>
        <v>#VALUE!</v>
      </c>
      <c r="M43" s="134" t="e">
        <f>IF(K43&lt;&gt;$K$5,"",INDEX(jugtdm2!$A$3:$N$600,H43,8))</f>
        <v>#VALUE!</v>
      </c>
      <c r="N43" s="135" t="e">
        <f>IF(K43&lt;&gt;$K$5,"",INDEX(jugtdm2!$A$3:$N$600,H43,14))</f>
        <v>#VALUE!</v>
      </c>
    </row>
    <row r="44" spans="1:14" ht="12" customHeight="1">
      <c r="A44" s="126">
        <f t="shared" si="2"/>
      </c>
      <c r="B44" s="132" t="e">
        <f>IF(D44&lt;&gt;$D$5,"",INDEX(jugtdm2!$A$3:$N$600,A44,2))</f>
        <v>#VALUE!</v>
      </c>
      <c r="C44" s="133" t="e">
        <f>IF(D44&lt;&gt;$D$5,"",INDEX(jugtdm2!$A$3:$N$600,A44,3))</f>
        <v>#VALUE!</v>
      </c>
      <c r="D44" s="133" t="e">
        <f>IF(INDEX(jugtdm2!$A$3:$N$600,A44,13)&lt;&gt;$B$5,"",INDEX(jugtdm2!$A$3:$N$600,A44,7))</f>
        <v>#VALUE!</v>
      </c>
      <c r="E44" s="134" t="e">
        <f>IF(D44&lt;&gt;$D$5,"",INDEX(jugtdm2!$A$3:$N$600,A44,6))</f>
        <v>#VALUE!</v>
      </c>
      <c r="F44" s="134" t="e">
        <f>IF(D44&lt;&gt;$D$5,"",INDEX(jugtdm2!$A$3:$N$600,A44,8))</f>
        <v>#VALUE!</v>
      </c>
      <c r="G44" s="135" t="e">
        <f>IF(D44&lt;&gt;$D$5,"",INDEX(jugtdm2!$A$3:$N$600,A44,14))</f>
        <v>#VALUE!</v>
      </c>
      <c r="H44" s="136">
        <f t="shared" si="1"/>
      </c>
      <c r="I44" s="132" t="e">
        <f>IF(K44&lt;&gt;$K$5,"",INDEX(jugtdm2!$A$3:$N$600,H44,2))</f>
        <v>#VALUE!</v>
      </c>
      <c r="J44" s="133" t="e">
        <f>IF(K44&lt;&gt;$K$5,"",INDEX(jugtdm2!$A$3:$N$600,H44,3))</f>
        <v>#VALUE!</v>
      </c>
      <c r="K44" s="133" t="e">
        <f>IF(INDEX(jugtdm2!$A$3:$N$600,H44,7)&lt;&gt;$K$5,"",INDEX(jugtdm2!$A$3:$N$600,H44,7))</f>
        <v>#VALUE!</v>
      </c>
      <c r="L44" s="134" t="e">
        <f>IF(K44&lt;&gt;$K$5,"",INDEX(jugtdm2!$A$3:$N$600,H44,6))</f>
        <v>#VALUE!</v>
      </c>
      <c r="M44" s="134" t="e">
        <f>IF(K44&lt;&gt;$K$5,"",INDEX(jugtdm2!$A$3:$N$600,H44,8))</f>
        <v>#VALUE!</v>
      </c>
      <c r="N44" s="135" t="e">
        <f>IF(K44&lt;&gt;$K$5,"",INDEX(jugtdm2!$A$3:$N$600,H44,14))</f>
        <v>#VALUE!</v>
      </c>
    </row>
    <row r="45" spans="1:14" ht="12" customHeight="1">
      <c r="A45" s="126">
        <f t="shared" si="2"/>
      </c>
      <c r="B45" s="132" t="e">
        <f>IF(D45&lt;&gt;$D$5,"",INDEX(jugtdm2!$A$3:$N$600,A45,2))</f>
        <v>#VALUE!</v>
      </c>
      <c r="C45" s="133" t="e">
        <f>IF(D45&lt;&gt;$D$5,"",INDEX(jugtdm2!$A$3:$N$600,A45,3))</f>
        <v>#VALUE!</v>
      </c>
      <c r="D45" s="133" t="e">
        <f>IF(INDEX(jugtdm2!$A$3:$N$600,A45,13)&lt;&gt;$B$5,"",INDEX(jugtdm2!$A$3:$N$600,A45,7))</f>
        <v>#VALUE!</v>
      </c>
      <c r="E45" s="134" t="e">
        <f>IF(D45&lt;&gt;$D$5,"",INDEX(jugtdm2!$A$3:$N$600,A45,6))</f>
        <v>#VALUE!</v>
      </c>
      <c r="F45" s="134" t="e">
        <f>IF(D45&lt;&gt;$D$5,"",INDEX(jugtdm2!$A$3:$N$600,A45,8))</f>
        <v>#VALUE!</v>
      </c>
      <c r="G45" s="135" t="e">
        <f>IF(D45&lt;&gt;$D$5,"",INDEX(jugtdm2!$A$3:$N$600,A45,14))</f>
        <v>#VALUE!</v>
      </c>
      <c r="H45" s="136">
        <f t="shared" si="1"/>
      </c>
      <c r="I45" s="132" t="e">
        <f>IF(K45&lt;&gt;$K$5,"",INDEX(jugtdm2!$A$3:$N$600,H45,2))</f>
        <v>#VALUE!</v>
      </c>
      <c r="J45" s="133" t="e">
        <f>IF(K45&lt;&gt;$K$5,"",INDEX(jugtdm2!$A$3:$N$600,H45,3))</f>
        <v>#VALUE!</v>
      </c>
      <c r="K45" s="133" t="e">
        <f>IF(INDEX(jugtdm2!$A$3:$N$600,H45,7)&lt;&gt;$K$5,"",INDEX(jugtdm2!$A$3:$N$600,H45,7))</f>
        <v>#VALUE!</v>
      </c>
      <c r="L45" s="134" t="e">
        <f>IF(K45&lt;&gt;$K$5,"",INDEX(jugtdm2!$A$3:$N$600,H45,6))</f>
        <v>#VALUE!</v>
      </c>
      <c r="M45" s="134" t="e">
        <f>IF(K45&lt;&gt;$K$5,"",INDEX(jugtdm2!$A$3:$N$600,H45,8))</f>
        <v>#VALUE!</v>
      </c>
      <c r="N45" s="135" t="e">
        <f>IF(K45&lt;&gt;$K$5,"",INDEX(jugtdm2!$A$3:$N$600,H45,14))</f>
        <v>#VALUE!</v>
      </c>
    </row>
    <row r="46" spans="1:14" ht="12" customHeight="1">
      <c r="A46" s="126">
        <f t="shared" si="2"/>
      </c>
      <c r="B46" s="132" t="e">
        <f>IF(D46&lt;&gt;$D$5,"",INDEX(jugtdm2!$A$3:$N$600,A46,2))</f>
        <v>#VALUE!</v>
      </c>
      <c r="C46" s="133" t="e">
        <f>IF(D46&lt;&gt;$D$5,"",INDEX(jugtdm2!$A$3:$N$600,A46,3))</f>
        <v>#VALUE!</v>
      </c>
      <c r="D46" s="133" t="e">
        <f>IF(INDEX(jugtdm2!$A$3:$N$600,A46,13)&lt;&gt;$B$5,"",INDEX(jugtdm2!$A$3:$N$600,A46,7))</f>
        <v>#VALUE!</v>
      </c>
      <c r="E46" s="134" t="e">
        <f>IF(D46&lt;&gt;$D$5,"",INDEX(jugtdm2!$A$3:$N$600,A46,6))</f>
        <v>#VALUE!</v>
      </c>
      <c r="F46" s="134" t="e">
        <f>IF(D46&lt;&gt;$D$5,"",INDEX(jugtdm2!$A$3:$N$600,A46,8))</f>
        <v>#VALUE!</v>
      </c>
      <c r="G46" s="135" t="e">
        <f>IF(D46&lt;&gt;$D$5,"",INDEX(jugtdm2!$A$3:$N$600,A46,14))</f>
        <v>#VALUE!</v>
      </c>
      <c r="H46" s="136">
        <f t="shared" si="1"/>
      </c>
      <c r="I46" s="132" t="e">
        <f>IF(K46&lt;&gt;$K$5,"",INDEX(jugtdm2!$A$3:$N$600,H46,2))</f>
        <v>#VALUE!</v>
      </c>
      <c r="J46" s="133" t="e">
        <f>IF(K46&lt;&gt;$K$5,"",INDEX(jugtdm2!$A$3:$N$600,H46,3))</f>
        <v>#VALUE!</v>
      </c>
      <c r="K46" s="133" t="e">
        <f>IF(INDEX(jugtdm2!$A$3:$N$600,H46,7)&lt;&gt;$K$5,"",INDEX(jugtdm2!$A$3:$N$600,H46,7))</f>
        <v>#VALUE!</v>
      </c>
      <c r="L46" s="134" t="e">
        <f>IF(K46&lt;&gt;$K$5,"",INDEX(jugtdm2!$A$3:$N$600,H46,6))</f>
        <v>#VALUE!</v>
      </c>
      <c r="M46" s="134" t="e">
        <f>IF(K46&lt;&gt;$K$5,"",INDEX(jugtdm2!$A$3:$N$600,H46,8))</f>
        <v>#VALUE!</v>
      </c>
      <c r="N46" s="135" t="e">
        <f>IF(K46&lt;&gt;$K$5,"",INDEX(jugtdm2!$A$3:$N$600,H46,14))</f>
        <v>#VALUE!</v>
      </c>
    </row>
    <row r="47" spans="1:14" ht="12" customHeight="1">
      <c r="A47" s="126">
        <f t="shared" si="2"/>
      </c>
      <c r="B47" s="132" t="e">
        <f>IF(D47&lt;&gt;$D$5,"",INDEX(jugtdm2!$A$3:$N$600,A47,2))</f>
        <v>#VALUE!</v>
      </c>
      <c r="C47" s="133" t="e">
        <f>IF(D47&lt;&gt;$D$5,"",INDEX(jugtdm2!$A$3:$N$600,A47,3))</f>
        <v>#VALUE!</v>
      </c>
      <c r="D47" s="133" t="e">
        <f>IF(INDEX(jugtdm2!$A$3:$N$600,A47,13)&lt;&gt;$B$5,"",INDEX(jugtdm2!$A$3:$N$600,A47,7))</f>
        <v>#VALUE!</v>
      </c>
      <c r="E47" s="134" t="e">
        <f>IF(D47&lt;&gt;$D$5,"",INDEX(jugtdm2!$A$3:$N$600,A47,6))</f>
        <v>#VALUE!</v>
      </c>
      <c r="F47" s="134" t="e">
        <f>IF(D47&lt;&gt;$D$5,"",INDEX(jugtdm2!$A$3:$N$600,A47,8))</f>
        <v>#VALUE!</v>
      </c>
      <c r="G47" s="135" t="e">
        <f>IF(D47&lt;&gt;$D$5,"",INDEX(jugtdm2!$A$3:$N$600,A47,14))</f>
        <v>#VALUE!</v>
      </c>
      <c r="H47" s="136">
        <f t="shared" si="1"/>
      </c>
      <c r="I47" s="132" t="e">
        <f>IF(K47&lt;&gt;$K$5,"",INDEX(jugtdm2!$A$3:$N$600,H47,2))</f>
        <v>#VALUE!</v>
      </c>
      <c r="J47" s="133" t="e">
        <f>IF(K47&lt;&gt;$K$5,"",INDEX(jugtdm2!$A$3:$N$600,H47,3))</f>
        <v>#VALUE!</v>
      </c>
      <c r="K47" s="133" t="e">
        <f>IF(INDEX(jugtdm2!$A$3:$N$600,H47,7)&lt;&gt;$K$5,"",INDEX(jugtdm2!$A$3:$N$600,H47,7))</f>
        <v>#VALUE!</v>
      </c>
      <c r="L47" s="134" t="e">
        <f>IF(K47&lt;&gt;$K$5,"",INDEX(jugtdm2!$A$3:$N$600,H47,6))</f>
        <v>#VALUE!</v>
      </c>
      <c r="M47" s="134" t="e">
        <f>IF(K47&lt;&gt;$K$5,"",INDEX(jugtdm2!$A$3:$N$600,H47,8))</f>
        <v>#VALUE!</v>
      </c>
      <c r="N47" s="135" t="e">
        <f>IF(K47&lt;&gt;$K$5,"",INDEX(jugtdm2!$A$3:$N$600,H47,14))</f>
        <v>#VALUE!</v>
      </c>
    </row>
    <row r="48" spans="1:14" ht="12" customHeight="1">
      <c r="A48" s="126">
        <f t="shared" si="2"/>
      </c>
      <c r="B48" s="132" t="e">
        <f>IF(D48&lt;&gt;$D$5,"",INDEX(jugtdm2!$A$3:$N$600,A48,2))</f>
        <v>#VALUE!</v>
      </c>
      <c r="C48" s="133" t="e">
        <f>IF(D48&lt;&gt;$D$5,"",INDEX(jugtdm2!$A$3:$N$600,A48,3))</f>
        <v>#VALUE!</v>
      </c>
      <c r="D48" s="133" t="e">
        <f>IF(INDEX(jugtdm2!$A$3:$N$600,A48,13)&lt;&gt;$B$5,"",INDEX(jugtdm2!$A$3:$N$600,A48,7))</f>
        <v>#VALUE!</v>
      </c>
      <c r="E48" s="134" t="e">
        <f>IF(D48&lt;&gt;$D$5,"",INDEX(jugtdm2!$A$3:$N$600,A48,6))</f>
        <v>#VALUE!</v>
      </c>
      <c r="F48" s="134" t="e">
        <f>IF(D48&lt;&gt;$D$5,"",INDEX(jugtdm2!$A$3:$N$600,A48,8))</f>
        <v>#VALUE!</v>
      </c>
      <c r="G48" s="135" t="e">
        <f>IF(D48&lt;&gt;$D$5,"",INDEX(jugtdm2!$A$3:$N$600,A48,14))</f>
        <v>#VALUE!</v>
      </c>
      <c r="H48" s="136">
        <f t="shared" si="1"/>
      </c>
      <c r="I48" s="132" t="e">
        <f>IF(K48&lt;&gt;$K$5,"",INDEX(jugtdm2!$A$3:$N$600,H48,2))</f>
        <v>#VALUE!</v>
      </c>
      <c r="J48" s="133" t="e">
        <f>IF(K48&lt;&gt;$K$5,"",INDEX(jugtdm2!$A$3:$N$600,H48,3))</f>
        <v>#VALUE!</v>
      </c>
      <c r="K48" s="133" t="e">
        <f>IF(INDEX(jugtdm2!$A$3:$N$600,H48,7)&lt;&gt;$K$5,"",INDEX(jugtdm2!$A$3:$N$600,H48,7))</f>
        <v>#VALUE!</v>
      </c>
      <c r="L48" s="134" t="e">
        <f>IF(K48&lt;&gt;$K$5,"",INDEX(jugtdm2!$A$3:$N$600,H48,6))</f>
        <v>#VALUE!</v>
      </c>
      <c r="M48" s="134" t="e">
        <f>IF(K48&lt;&gt;$K$5,"",INDEX(jugtdm2!$A$3:$N$600,H48,8))</f>
        <v>#VALUE!</v>
      </c>
      <c r="N48" s="135" t="e">
        <f>IF(K48&lt;&gt;$K$5,"",INDEX(jugtdm2!$A$3:$N$600,H48,14))</f>
        <v>#VALUE!</v>
      </c>
    </row>
    <row r="49" spans="1:14" ht="12" customHeight="1">
      <c r="A49" s="126">
        <f t="shared" si="2"/>
      </c>
      <c r="B49" s="132" t="e">
        <f>IF(D49&lt;&gt;$D$5,"",INDEX(jugtdm2!$A$3:$N$600,A49,2))</f>
        <v>#VALUE!</v>
      </c>
      <c r="C49" s="133" t="e">
        <f>IF(D49&lt;&gt;$D$5,"",INDEX(jugtdm2!$A$3:$N$600,A49,3))</f>
        <v>#VALUE!</v>
      </c>
      <c r="D49" s="133" t="e">
        <f>IF(INDEX(jugtdm2!$A$3:$N$600,A49,13)&lt;&gt;$B$5,"",INDEX(jugtdm2!$A$3:$N$600,A49,7))</f>
        <v>#VALUE!</v>
      </c>
      <c r="E49" s="134" t="e">
        <f>IF(D49&lt;&gt;$D$5,"",INDEX(jugtdm2!$A$3:$N$600,A49,6))</f>
        <v>#VALUE!</v>
      </c>
      <c r="F49" s="134" t="e">
        <f>IF(D49&lt;&gt;$D$5,"",INDEX(jugtdm2!$A$3:$N$600,A49,8))</f>
        <v>#VALUE!</v>
      </c>
      <c r="G49" s="135" t="e">
        <f>IF(D49&lt;&gt;$D$5,"",INDEX(jugtdm2!$A$3:$N$600,A49,14))</f>
        <v>#VALUE!</v>
      </c>
      <c r="H49" s="136">
        <f t="shared" si="1"/>
      </c>
      <c r="I49" s="132" t="e">
        <f>IF(K49&lt;&gt;$K$5,"",INDEX(jugtdm2!$A$3:$N$600,H49,2))</f>
        <v>#VALUE!</v>
      </c>
      <c r="J49" s="133" t="e">
        <f>IF(K49&lt;&gt;$K$5,"",INDEX(jugtdm2!$A$3:$N$600,H49,3))</f>
        <v>#VALUE!</v>
      </c>
      <c r="K49" s="133" t="e">
        <f>IF(INDEX(jugtdm2!$A$3:$N$600,H49,7)&lt;&gt;$K$5,"",INDEX(jugtdm2!$A$3:$N$600,H49,7))</f>
        <v>#VALUE!</v>
      </c>
      <c r="L49" s="134" t="e">
        <f>IF(K49&lt;&gt;$K$5,"",INDEX(jugtdm2!$A$3:$N$600,H49,6))</f>
        <v>#VALUE!</v>
      </c>
      <c r="M49" s="134" t="e">
        <f>IF(K49&lt;&gt;$K$5,"",INDEX(jugtdm2!$A$3:$N$600,H49,8))</f>
        <v>#VALUE!</v>
      </c>
      <c r="N49" s="135" t="e">
        <f>IF(K49&lt;&gt;$K$5,"",INDEX(jugtdm2!$A$3:$N$600,H49,14))</f>
        <v>#VALUE!</v>
      </c>
    </row>
    <row r="50" spans="1:14" ht="12" customHeight="1">
      <c r="A50" s="126">
        <f t="shared" si="2"/>
      </c>
      <c r="B50" s="132" t="e">
        <f>IF(D50&lt;&gt;$D$5,"",INDEX(jugtdm2!$A$3:$N$600,A50,2))</f>
        <v>#VALUE!</v>
      </c>
      <c r="C50" s="133" t="e">
        <f>IF(D50&lt;&gt;$D$5,"",INDEX(jugtdm2!$A$3:$N$600,A50,3))</f>
        <v>#VALUE!</v>
      </c>
      <c r="D50" s="133" t="e">
        <f>IF(INDEX(jugtdm2!$A$3:$N$600,A50,13)&lt;&gt;$B$5,"",INDEX(jugtdm2!$A$3:$N$600,A50,7))</f>
        <v>#VALUE!</v>
      </c>
      <c r="E50" s="134" t="e">
        <f>IF(D50&lt;&gt;$D$5,"",INDEX(jugtdm2!$A$3:$N$600,A50,6))</f>
        <v>#VALUE!</v>
      </c>
      <c r="F50" s="134" t="e">
        <f>IF(D50&lt;&gt;$D$5,"",INDEX(jugtdm2!$A$3:$N$600,A50,8))</f>
        <v>#VALUE!</v>
      </c>
      <c r="G50" s="135" t="e">
        <f>IF(D50&lt;&gt;$D$5,"",INDEX(jugtdm2!$A$3:$N$600,A50,14))</f>
        <v>#VALUE!</v>
      </c>
      <c r="H50" s="136">
        <f t="shared" si="1"/>
      </c>
      <c r="I50" s="132" t="e">
        <f>IF(K50&lt;&gt;$K$5,"",INDEX(jugtdm2!$A$3:$N$600,H50,2))</f>
        <v>#VALUE!</v>
      </c>
      <c r="J50" s="133" t="e">
        <f>IF(K50&lt;&gt;$K$5,"",INDEX(jugtdm2!$A$3:$N$600,H50,3))</f>
        <v>#VALUE!</v>
      </c>
      <c r="K50" s="133" t="e">
        <f>IF(INDEX(jugtdm2!$A$3:$N$600,H50,7)&lt;&gt;$K$5,"",INDEX(jugtdm2!$A$3:$N$600,H50,7))</f>
        <v>#VALUE!</v>
      </c>
      <c r="L50" s="134" t="e">
        <f>IF(K50&lt;&gt;$K$5,"",INDEX(jugtdm2!$A$3:$N$600,H50,6))</f>
        <v>#VALUE!</v>
      </c>
      <c r="M50" s="134" t="e">
        <f>IF(K50&lt;&gt;$K$5,"",INDEX(jugtdm2!$A$3:$N$600,H50,8))</f>
        <v>#VALUE!</v>
      </c>
      <c r="N50" s="135" t="e">
        <f>IF(K50&lt;&gt;$K$5,"",INDEX(jugtdm2!$A$3:$N$600,H50,14))</f>
        <v>#VALUE!</v>
      </c>
    </row>
    <row r="51" spans="1:14" ht="12" customHeight="1">
      <c r="A51" s="126">
        <f t="shared" si="2"/>
      </c>
      <c r="B51" s="132" t="e">
        <f>IF(D51&lt;&gt;$D$5,"",INDEX(jugtdm2!$A$3:$N$600,A51,2))</f>
        <v>#VALUE!</v>
      </c>
      <c r="C51" s="133" t="e">
        <f>IF(D51&lt;&gt;$D$5,"",INDEX(jugtdm2!$A$3:$N$600,A51,3))</f>
        <v>#VALUE!</v>
      </c>
      <c r="D51" s="133" t="e">
        <f>IF(INDEX(jugtdm2!$A$3:$N$600,A51,13)&lt;&gt;$B$5,"",INDEX(jugtdm2!$A$3:$N$600,A51,7))</f>
        <v>#VALUE!</v>
      </c>
      <c r="E51" s="134" t="e">
        <f>IF(D51&lt;&gt;$D$5,"",INDEX(jugtdm2!$A$3:$N$600,A51,6))</f>
        <v>#VALUE!</v>
      </c>
      <c r="F51" s="134" t="e">
        <f>IF(D51&lt;&gt;$D$5,"",INDEX(jugtdm2!$A$3:$N$600,A51,8))</f>
        <v>#VALUE!</v>
      </c>
      <c r="G51" s="135" t="e">
        <f>IF(D51&lt;&gt;$D$5,"",INDEX(jugtdm2!$A$3:$N$600,A51,14))</f>
        <v>#VALUE!</v>
      </c>
      <c r="H51" s="136">
        <f t="shared" si="1"/>
      </c>
      <c r="I51" s="132" t="e">
        <f>IF(K51&lt;&gt;$K$5,"",INDEX(jugtdm2!$A$3:$N$600,H51,2))</f>
        <v>#VALUE!</v>
      </c>
      <c r="J51" s="133" t="e">
        <f>IF(K51&lt;&gt;$K$5,"",INDEX(jugtdm2!$A$3:$N$600,H51,3))</f>
        <v>#VALUE!</v>
      </c>
      <c r="K51" s="133" t="e">
        <f>IF(INDEX(jugtdm2!$A$3:$N$600,H51,7)&lt;&gt;$K$5,"",INDEX(jugtdm2!$A$3:$N$600,H51,7))</f>
        <v>#VALUE!</v>
      </c>
      <c r="L51" s="134" t="e">
        <f>IF(K51&lt;&gt;$K$5,"",INDEX(jugtdm2!$A$3:$N$600,H51,6))</f>
        <v>#VALUE!</v>
      </c>
      <c r="M51" s="134" t="e">
        <f>IF(K51&lt;&gt;$K$5,"",INDEX(jugtdm2!$A$3:$N$600,H51,8))</f>
        <v>#VALUE!</v>
      </c>
      <c r="N51" s="135" t="e">
        <f>IF(K51&lt;&gt;$K$5,"",INDEX(jugtdm2!$A$3:$N$600,H51,14))</f>
        <v>#VALUE!</v>
      </c>
    </row>
    <row r="52" spans="1:14" ht="12" customHeight="1">
      <c r="A52" s="126">
        <f t="shared" si="2"/>
      </c>
      <c r="B52" s="132" t="e">
        <f>IF(D52&lt;&gt;$D$5,"",INDEX(jugtdm2!$A$3:$N$600,A52,2))</f>
        <v>#VALUE!</v>
      </c>
      <c r="C52" s="133" t="e">
        <f>IF(D52&lt;&gt;$D$5,"",INDEX(jugtdm2!$A$3:$N$600,A52,3))</f>
        <v>#VALUE!</v>
      </c>
      <c r="D52" s="133" t="e">
        <f>IF(INDEX(jugtdm2!$A$3:$N$600,A52,13)&lt;&gt;$B$5,"",INDEX(jugtdm2!$A$3:$N$600,A52,7))</f>
        <v>#VALUE!</v>
      </c>
      <c r="E52" s="134" t="e">
        <f>IF(D52&lt;&gt;$D$5,"",INDEX(jugtdm2!$A$3:$N$600,A52,6))</f>
        <v>#VALUE!</v>
      </c>
      <c r="F52" s="134" t="e">
        <f>IF(D52&lt;&gt;$D$5,"",INDEX(jugtdm2!$A$3:$N$600,A52,8))</f>
        <v>#VALUE!</v>
      </c>
      <c r="G52" s="135" t="e">
        <f>IF(D52&lt;&gt;$D$5,"",INDEX(jugtdm2!$A$3:$N$600,A52,14))</f>
        <v>#VALUE!</v>
      </c>
      <c r="H52" s="136">
        <f t="shared" si="1"/>
      </c>
      <c r="I52" s="132" t="e">
        <f>IF(K52&lt;&gt;$K$5,"",INDEX(jugtdm2!$A$3:$N$600,H52,2))</f>
        <v>#VALUE!</v>
      </c>
      <c r="J52" s="133" t="e">
        <f>IF(K52&lt;&gt;$K$5,"",INDEX(jugtdm2!$A$3:$N$600,H52,3))</f>
        <v>#VALUE!</v>
      </c>
      <c r="K52" s="133" t="e">
        <f>IF(INDEX(jugtdm2!$A$3:$N$600,H52,7)&lt;&gt;$K$5,"",INDEX(jugtdm2!$A$3:$N$600,H52,7))</f>
        <v>#VALUE!</v>
      </c>
      <c r="L52" s="134" t="e">
        <f>IF(K52&lt;&gt;$K$5,"",INDEX(jugtdm2!$A$3:$N$600,H52,6))</f>
        <v>#VALUE!</v>
      </c>
      <c r="M52" s="134" t="e">
        <f>IF(K52&lt;&gt;$K$5,"",INDEX(jugtdm2!$A$3:$N$600,H52,8))</f>
        <v>#VALUE!</v>
      </c>
      <c r="N52" s="135" t="e">
        <f>IF(K52&lt;&gt;$K$5,"",INDEX(jugtdm2!$A$3:$N$600,H52,14))</f>
        <v>#VALUE!</v>
      </c>
    </row>
    <row r="53" spans="1:14" ht="12" customHeight="1">
      <c r="A53" s="126">
        <f t="shared" si="2"/>
      </c>
      <c r="B53" s="132" t="e">
        <f>IF(D53&lt;&gt;$D$5,"",INDEX(jugtdm2!$A$3:$N$600,A53,2))</f>
        <v>#VALUE!</v>
      </c>
      <c r="C53" s="133" t="e">
        <f>IF(D53&lt;&gt;$D$5,"",INDEX(jugtdm2!$A$3:$N$600,A53,3))</f>
        <v>#VALUE!</v>
      </c>
      <c r="D53" s="133" t="e">
        <f>IF(INDEX(jugtdm2!$A$3:$N$600,A53,13)&lt;&gt;$B$5,"",INDEX(jugtdm2!$A$3:$N$600,A53,7))</f>
        <v>#VALUE!</v>
      </c>
      <c r="E53" s="134" t="e">
        <f>IF(D53&lt;&gt;$D$5,"",INDEX(jugtdm2!$A$3:$N$600,A53,6))</f>
        <v>#VALUE!</v>
      </c>
      <c r="F53" s="134" t="e">
        <f>IF(D53&lt;&gt;$D$5,"",INDEX(jugtdm2!$A$3:$N$600,A53,8))</f>
        <v>#VALUE!</v>
      </c>
      <c r="G53" s="135" t="e">
        <f>IF(D53&lt;&gt;$D$5,"",INDEX(jugtdm2!$A$3:$N$600,A53,14))</f>
        <v>#VALUE!</v>
      </c>
      <c r="H53" s="136">
        <f t="shared" si="1"/>
      </c>
      <c r="I53" s="132" t="e">
        <f>IF(K53&lt;&gt;$K$5,"",INDEX(jugtdm2!$A$3:$N$600,H53,2))</f>
        <v>#VALUE!</v>
      </c>
      <c r="J53" s="133" t="e">
        <f>IF(K53&lt;&gt;$K$5,"",INDEX(jugtdm2!$A$3:$N$600,H53,3))</f>
        <v>#VALUE!</v>
      </c>
      <c r="K53" s="133" t="e">
        <f>IF(INDEX(jugtdm2!$A$3:$N$600,H53,7)&lt;&gt;$K$5,"",INDEX(jugtdm2!$A$3:$N$600,H53,7))</f>
        <v>#VALUE!</v>
      </c>
      <c r="L53" s="134" t="e">
        <f>IF(K53&lt;&gt;$K$5,"",INDEX(jugtdm2!$A$3:$N$600,H53,6))</f>
        <v>#VALUE!</v>
      </c>
      <c r="M53" s="134" t="e">
        <f>IF(K53&lt;&gt;$K$5,"",INDEX(jugtdm2!$A$3:$N$600,H53,8))</f>
        <v>#VALUE!</v>
      </c>
      <c r="N53" s="135" t="e">
        <f>IF(K53&lt;&gt;$K$5,"",INDEX(jugtdm2!$A$3:$N$600,H53,14))</f>
        <v>#VALUE!</v>
      </c>
    </row>
    <row r="54" spans="1:14" ht="12" customHeight="1">
      <c r="A54" s="126">
        <f t="shared" si="2"/>
      </c>
      <c r="B54" s="132" t="e">
        <f>IF(D54&lt;&gt;$D$5,"",INDEX(jugtdm2!$A$3:$N$600,A54,2))</f>
        <v>#VALUE!</v>
      </c>
      <c r="C54" s="133" t="e">
        <f>IF(D54&lt;&gt;$D$5,"",INDEX(jugtdm2!$A$3:$N$600,A54,3))</f>
        <v>#VALUE!</v>
      </c>
      <c r="D54" s="133" t="e">
        <f>IF(INDEX(jugtdm2!$A$3:$N$600,A54,13)&lt;&gt;$B$5,"",INDEX(jugtdm2!$A$3:$N$600,A54,7))</f>
        <v>#VALUE!</v>
      </c>
      <c r="E54" s="134" t="e">
        <f>IF(D54&lt;&gt;$D$5,"",INDEX(jugtdm2!$A$3:$N$600,A54,6))</f>
        <v>#VALUE!</v>
      </c>
      <c r="F54" s="134" t="e">
        <f>IF(D54&lt;&gt;$D$5,"",INDEX(jugtdm2!$A$3:$N$600,A54,8))</f>
        <v>#VALUE!</v>
      </c>
      <c r="G54" s="135" t="e">
        <f>IF(D54&lt;&gt;$D$5,"",INDEX(jugtdm2!$A$3:$N$600,A54,14))</f>
        <v>#VALUE!</v>
      </c>
      <c r="H54" s="136">
        <f t="shared" si="1"/>
      </c>
      <c r="I54" s="132" t="e">
        <f>IF(K54&lt;&gt;$K$5,"",INDEX(jugtdm2!$A$3:$N$600,H54,2))</f>
        <v>#VALUE!</v>
      </c>
      <c r="J54" s="133" t="e">
        <f>IF(K54&lt;&gt;$K$5,"",INDEX(jugtdm2!$A$3:$N$600,H54,3))</f>
        <v>#VALUE!</v>
      </c>
      <c r="K54" s="133" t="e">
        <f>IF(INDEX(jugtdm2!$A$3:$N$600,H54,7)&lt;&gt;$K$5,"",INDEX(jugtdm2!$A$3:$N$600,H54,7))</f>
        <v>#VALUE!</v>
      </c>
      <c r="L54" s="134" t="e">
        <f>IF(K54&lt;&gt;$K$5,"",INDEX(jugtdm2!$A$3:$N$600,H54,6))</f>
        <v>#VALUE!</v>
      </c>
      <c r="M54" s="134" t="e">
        <f>IF(K54&lt;&gt;$K$5,"",INDEX(jugtdm2!$A$3:$N$600,H54,8))</f>
        <v>#VALUE!</v>
      </c>
      <c r="N54" s="135" t="e">
        <f>IF(K54&lt;&gt;$K$5,"",INDEX(jugtdm2!$A$3:$N$600,H54,14))</f>
        <v>#VALUE!</v>
      </c>
    </row>
    <row r="55" spans="1:14" ht="12" customHeight="1">
      <c r="A55" s="126">
        <f t="shared" si="2"/>
      </c>
      <c r="B55" s="132" t="e">
        <f>IF(D55&lt;&gt;$D$5,"",INDEX(jugtdm2!$A$3:$N$600,A55,2))</f>
        <v>#VALUE!</v>
      </c>
      <c r="C55" s="133" t="e">
        <f>IF(D55&lt;&gt;$D$5,"",INDEX(jugtdm2!$A$3:$N$600,A55,3))</f>
        <v>#VALUE!</v>
      </c>
      <c r="D55" s="133" t="e">
        <f>IF(INDEX(jugtdm2!$A$3:$N$600,A55,13)&lt;&gt;$B$5,"",INDEX(jugtdm2!$A$3:$N$600,A55,7))</f>
        <v>#VALUE!</v>
      </c>
      <c r="E55" s="134" t="e">
        <f>IF(D55&lt;&gt;$D$5,"",INDEX(jugtdm2!$A$3:$N$600,A55,6))</f>
        <v>#VALUE!</v>
      </c>
      <c r="F55" s="134" t="e">
        <f>IF(D55&lt;&gt;$D$5,"",INDEX(jugtdm2!$A$3:$N$600,A55,8))</f>
        <v>#VALUE!</v>
      </c>
      <c r="G55" s="135" t="e">
        <f>IF(D55&lt;&gt;$D$5,"",INDEX(jugtdm2!$A$3:$N$600,A55,14))</f>
        <v>#VALUE!</v>
      </c>
      <c r="H55" s="136">
        <f t="shared" si="1"/>
      </c>
      <c r="I55" s="132" t="e">
        <f>IF(K55&lt;&gt;$K$5,"",INDEX(jugtdm2!$A$3:$N$600,H55,2))</f>
        <v>#VALUE!</v>
      </c>
      <c r="J55" s="133" t="e">
        <f>IF(K55&lt;&gt;$K$5,"",INDEX(jugtdm2!$A$3:$N$600,H55,3))</f>
        <v>#VALUE!</v>
      </c>
      <c r="K55" s="133" t="e">
        <f>IF(INDEX(jugtdm2!$A$3:$N$600,H55,7)&lt;&gt;$K$5,"",INDEX(jugtdm2!$A$3:$N$600,H55,7))</f>
        <v>#VALUE!</v>
      </c>
      <c r="L55" s="134" t="e">
        <f>IF(K55&lt;&gt;$K$5,"",INDEX(jugtdm2!$A$3:$N$600,H55,6))</f>
        <v>#VALUE!</v>
      </c>
      <c r="M55" s="134" t="e">
        <f>IF(K55&lt;&gt;$K$5,"",INDEX(jugtdm2!$A$3:$N$600,H55,8))</f>
        <v>#VALUE!</v>
      </c>
      <c r="N55" s="135" t="e">
        <f>IF(K55&lt;&gt;$K$5,"",INDEX(jugtdm2!$A$3:$N$600,H55,14))</f>
        <v>#VALUE!</v>
      </c>
    </row>
    <row r="56" spans="1:14" ht="12" customHeight="1">
      <c r="A56" s="126">
        <f t="shared" si="2"/>
      </c>
      <c r="B56" s="132" t="e">
        <f>IF(D56&lt;&gt;$D$5,"",INDEX(jugtdm2!$A$3:$N$600,A56,2))</f>
        <v>#VALUE!</v>
      </c>
      <c r="C56" s="133" t="e">
        <f>IF(D56&lt;&gt;$D$5,"",INDEX(jugtdm2!$A$3:$N$600,A56,3))</f>
        <v>#VALUE!</v>
      </c>
      <c r="D56" s="133" t="e">
        <f>IF(INDEX(jugtdm2!$A$3:$N$600,A56,13)&lt;&gt;$B$5,"",INDEX(jugtdm2!$A$3:$N$600,A56,7))</f>
        <v>#VALUE!</v>
      </c>
      <c r="E56" s="134" t="e">
        <f>IF(D56&lt;&gt;$D$5,"",INDEX(jugtdm2!$A$3:$N$600,A56,6))</f>
        <v>#VALUE!</v>
      </c>
      <c r="F56" s="134" t="e">
        <f>IF(D56&lt;&gt;$D$5,"",INDEX(jugtdm2!$A$3:$N$600,A56,8))</f>
        <v>#VALUE!</v>
      </c>
      <c r="G56" s="135" t="e">
        <f>IF(D56&lt;&gt;$D$5,"",INDEX(jugtdm2!$A$3:$N$600,A56,14))</f>
        <v>#VALUE!</v>
      </c>
      <c r="H56" s="136">
        <f t="shared" si="1"/>
      </c>
      <c r="I56" s="132" t="e">
        <f>IF(K56&lt;&gt;$K$5,"",INDEX(jugtdm2!$A$3:$N$600,H56,2))</f>
        <v>#VALUE!</v>
      </c>
      <c r="J56" s="133" t="e">
        <f>IF(K56&lt;&gt;$K$5,"",INDEX(jugtdm2!$A$3:$N$600,H56,3))</f>
        <v>#VALUE!</v>
      </c>
      <c r="K56" s="133" t="e">
        <f>IF(INDEX(jugtdm2!$A$3:$N$600,H56,7)&lt;&gt;$K$5,"",INDEX(jugtdm2!$A$3:$N$600,H56,7))</f>
        <v>#VALUE!</v>
      </c>
      <c r="L56" s="134" t="e">
        <f>IF(K56&lt;&gt;$K$5,"",INDEX(jugtdm2!$A$3:$N$600,H56,6))</f>
        <v>#VALUE!</v>
      </c>
      <c r="M56" s="134" t="e">
        <f>IF(K56&lt;&gt;$K$5,"",INDEX(jugtdm2!$A$3:$N$600,H56,8))</f>
        <v>#VALUE!</v>
      </c>
      <c r="N56" s="135" t="e">
        <f>IF(K56&lt;&gt;$K$5,"",INDEX(jugtdm2!$A$3:$N$600,H56,14))</f>
        <v>#VALUE!</v>
      </c>
    </row>
    <row r="57" spans="1:14" ht="12" customHeight="1">
      <c r="A57" s="126">
        <f t="shared" si="2"/>
      </c>
      <c r="B57" s="132" t="e">
        <f>IF(D57&lt;&gt;$D$5,"",INDEX(jugtdm2!$A$3:$N$600,A57,2))</f>
        <v>#VALUE!</v>
      </c>
      <c r="C57" s="133" t="e">
        <f>IF(D57&lt;&gt;$D$5,"",INDEX(jugtdm2!$A$3:$N$600,A57,3))</f>
        <v>#VALUE!</v>
      </c>
      <c r="D57" s="133" t="e">
        <f>IF(INDEX(jugtdm2!$A$3:$N$600,A57,13)&lt;&gt;$B$5,"",INDEX(jugtdm2!$A$3:$N$600,A57,7))</f>
        <v>#VALUE!</v>
      </c>
      <c r="E57" s="134" t="e">
        <f>IF(D57&lt;&gt;$D$5,"",INDEX(jugtdm2!$A$3:$N$600,A57,6))</f>
        <v>#VALUE!</v>
      </c>
      <c r="F57" s="134" t="e">
        <f>IF(D57&lt;&gt;$D$5,"",INDEX(jugtdm2!$A$3:$N$600,A57,8))</f>
        <v>#VALUE!</v>
      </c>
      <c r="G57" s="135" t="e">
        <f>IF(D57&lt;&gt;$D$5,"",INDEX(jugtdm2!$A$3:$N$600,A57,14))</f>
        <v>#VALUE!</v>
      </c>
      <c r="H57" s="136">
        <f t="shared" si="1"/>
      </c>
      <c r="I57" s="132" t="e">
        <f>IF(K57&lt;&gt;$K$5,"",INDEX(jugtdm2!$A$3:$N$600,H57,2))</f>
        <v>#VALUE!</v>
      </c>
      <c r="J57" s="133" t="e">
        <f>IF(K57&lt;&gt;$K$5,"",INDEX(jugtdm2!$A$3:$N$600,H57,3))</f>
        <v>#VALUE!</v>
      </c>
      <c r="K57" s="133" t="e">
        <f>IF(INDEX(jugtdm2!$A$3:$N$600,H57,7)&lt;&gt;$K$5,"",INDEX(jugtdm2!$A$3:$N$600,H57,7))</f>
        <v>#VALUE!</v>
      </c>
      <c r="L57" s="134" t="e">
        <f>IF(K57&lt;&gt;$K$5,"",INDEX(jugtdm2!$A$3:$N$600,H57,6))</f>
        <v>#VALUE!</v>
      </c>
      <c r="M57" s="134" t="e">
        <f>IF(K57&lt;&gt;$K$5,"",INDEX(jugtdm2!$A$3:$N$600,H57,8))</f>
        <v>#VALUE!</v>
      </c>
      <c r="N57" s="135" t="e">
        <f>IF(K57&lt;&gt;$K$5,"",INDEX(jugtdm2!$A$3:$N$600,H57,14))</f>
        <v>#VALUE!</v>
      </c>
    </row>
    <row r="58" spans="1:14" ht="12" customHeight="1">
      <c r="A58" s="126">
        <f t="shared" si="2"/>
      </c>
      <c r="B58" s="132" t="e">
        <f>IF(D58&lt;&gt;$D$5,"",INDEX(jugtdm2!$A$3:$N$600,A58,2))</f>
        <v>#VALUE!</v>
      </c>
      <c r="C58" s="133" t="e">
        <f>IF(D58&lt;&gt;$D$5,"",INDEX(jugtdm2!$A$3:$N$600,A58,3))</f>
        <v>#VALUE!</v>
      </c>
      <c r="D58" s="133" t="e">
        <f>IF(INDEX(jugtdm2!$A$3:$N$600,A58,13)&lt;&gt;$B$5,"",INDEX(jugtdm2!$A$3:$N$600,A58,7))</f>
        <v>#VALUE!</v>
      </c>
      <c r="E58" s="134" t="e">
        <f>IF(D58&lt;&gt;$D$5,"",INDEX(jugtdm2!$A$3:$N$600,A58,6))</f>
        <v>#VALUE!</v>
      </c>
      <c r="F58" s="134" t="e">
        <f>IF(D58&lt;&gt;$D$5,"",INDEX(jugtdm2!$A$3:$N$600,A58,8))</f>
        <v>#VALUE!</v>
      </c>
      <c r="G58" s="135" t="e">
        <f>IF(D58&lt;&gt;$D$5,"",INDEX(jugtdm2!$A$3:$N$600,A58,14))</f>
        <v>#VALUE!</v>
      </c>
      <c r="H58" s="136">
        <f t="shared" si="1"/>
      </c>
      <c r="I58" s="132" t="e">
        <f>IF(K58&lt;&gt;$K$5,"",INDEX(jugtdm2!$A$3:$N$600,H58,2))</f>
        <v>#VALUE!</v>
      </c>
      <c r="J58" s="133" t="e">
        <f>IF(K58&lt;&gt;$K$5,"",INDEX(jugtdm2!$A$3:$N$600,H58,3))</f>
        <v>#VALUE!</v>
      </c>
      <c r="K58" s="133" t="e">
        <f>IF(INDEX(jugtdm2!$A$3:$N$600,H58,7)&lt;&gt;$K$5,"",INDEX(jugtdm2!$A$3:$N$600,H58,7))</f>
        <v>#VALUE!</v>
      </c>
      <c r="L58" s="134" t="e">
        <f>IF(K58&lt;&gt;$K$5,"",INDEX(jugtdm2!$A$3:$N$600,H58,6))</f>
        <v>#VALUE!</v>
      </c>
      <c r="M58" s="134" t="e">
        <f>IF(K58&lt;&gt;$K$5,"",INDEX(jugtdm2!$A$3:$N$600,H58,8))</f>
        <v>#VALUE!</v>
      </c>
      <c r="N58" s="135" t="e">
        <f>IF(K58&lt;&gt;$K$5,"",INDEX(jugtdm2!$A$3:$N$600,H58,14))</f>
        <v>#VALUE!</v>
      </c>
    </row>
    <row r="59" spans="1:14" ht="12" customHeight="1">
      <c r="A59" s="126">
        <f t="shared" si="2"/>
      </c>
      <c r="B59" s="132" t="e">
        <f>IF(D59&lt;&gt;$D$5,"",INDEX(jugtdm2!$A$3:$N$600,A59,2))</f>
        <v>#VALUE!</v>
      </c>
      <c r="C59" s="133" t="e">
        <f>IF(D59&lt;&gt;$D$5,"",INDEX(jugtdm2!$A$3:$N$600,A59,3))</f>
        <v>#VALUE!</v>
      </c>
      <c r="D59" s="133" t="e">
        <f>IF(INDEX(jugtdm2!$A$3:$N$600,A59,13)&lt;&gt;$B$5,"",INDEX(jugtdm2!$A$3:$N$600,A59,7))</f>
        <v>#VALUE!</v>
      </c>
      <c r="E59" s="134" t="e">
        <f>IF(D59&lt;&gt;$D$5,"",INDEX(jugtdm2!$A$3:$N$600,A59,6))</f>
        <v>#VALUE!</v>
      </c>
      <c r="F59" s="134" t="e">
        <f>IF(D59&lt;&gt;$D$5,"",INDEX(jugtdm2!$A$3:$N$600,A59,8))</f>
        <v>#VALUE!</v>
      </c>
      <c r="G59" s="135" t="e">
        <f>IF(D59&lt;&gt;$D$5,"",INDEX(jugtdm2!$A$3:$N$600,A59,14))</f>
        <v>#VALUE!</v>
      </c>
      <c r="H59" s="136">
        <f t="shared" si="1"/>
      </c>
      <c r="I59" s="132" t="e">
        <f>IF(K59&lt;&gt;$K$5,"",INDEX(jugtdm2!$A$3:$N$600,H59,2))</f>
        <v>#VALUE!</v>
      </c>
      <c r="J59" s="133" t="e">
        <f>IF(K59&lt;&gt;$K$5,"",INDEX(jugtdm2!$A$3:$N$600,H59,3))</f>
        <v>#VALUE!</v>
      </c>
      <c r="K59" s="133" t="e">
        <f>IF(INDEX(jugtdm2!$A$3:$N$600,H59,7)&lt;&gt;$K$5,"",INDEX(jugtdm2!$A$3:$N$600,H59,7))</f>
        <v>#VALUE!</v>
      </c>
      <c r="L59" s="134" t="e">
        <f>IF(K59&lt;&gt;$K$5,"",INDEX(jugtdm2!$A$3:$N$600,H59,6))</f>
        <v>#VALUE!</v>
      </c>
      <c r="M59" s="134" t="e">
        <f>IF(K59&lt;&gt;$K$5,"",INDEX(jugtdm2!$A$3:$N$600,H59,8))</f>
        <v>#VALUE!</v>
      </c>
      <c r="N59" s="135" t="e">
        <f>IF(K59&lt;&gt;$K$5,"",INDEX(jugtdm2!$A$3:$N$600,H59,14))</f>
        <v>#VALUE!</v>
      </c>
    </row>
    <row r="60" spans="1:14" ht="12" customHeight="1">
      <c r="A60" s="126">
        <f t="shared" si="2"/>
      </c>
      <c r="B60" s="132" t="e">
        <f>IF(D60&lt;&gt;$D$5,"",INDEX(jugtdm2!$A$3:$N$600,A60,2))</f>
        <v>#VALUE!</v>
      </c>
      <c r="C60" s="133" t="e">
        <f>IF(D60&lt;&gt;$D$5,"",INDEX(jugtdm2!$A$3:$N$600,A60,3))</f>
        <v>#VALUE!</v>
      </c>
      <c r="D60" s="133" t="e">
        <f>IF(INDEX(jugtdm2!$A$3:$N$600,A60,13)&lt;&gt;$B$5,"",INDEX(jugtdm2!$A$3:$N$600,A60,7))</f>
        <v>#VALUE!</v>
      </c>
      <c r="E60" s="134" t="e">
        <f>IF(D60&lt;&gt;$D$5,"",INDEX(jugtdm2!$A$3:$N$600,A60,6))</f>
        <v>#VALUE!</v>
      </c>
      <c r="F60" s="134" t="e">
        <f>IF(D60&lt;&gt;$D$5,"",INDEX(jugtdm2!$A$3:$N$600,A60,8))</f>
        <v>#VALUE!</v>
      </c>
      <c r="G60" s="135" t="e">
        <f>IF(D60&lt;&gt;$D$5,"",INDEX(jugtdm2!$A$3:$N$600,A60,14))</f>
        <v>#VALUE!</v>
      </c>
      <c r="H60" s="136">
        <f t="shared" si="1"/>
      </c>
      <c r="I60" s="132" t="e">
        <f>IF(K60&lt;&gt;$K$5,"",INDEX(jugtdm2!$A$3:$N$600,H60,2))</f>
        <v>#VALUE!</v>
      </c>
      <c r="J60" s="133" t="e">
        <f>IF(K60&lt;&gt;$K$5,"",INDEX(jugtdm2!$A$3:$N$600,H60,3))</f>
        <v>#VALUE!</v>
      </c>
      <c r="K60" s="133" t="e">
        <f>IF(INDEX(jugtdm2!$A$3:$N$600,H60,7)&lt;&gt;$K$5,"",INDEX(jugtdm2!$A$3:$N$600,H60,7))</f>
        <v>#VALUE!</v>
      </c>
      <c r="L60" s="134" t="e">
        <f>IF(K60&lt;&gt;$K$5,"",INDEX(jugtdm2!$A$3:$N$600,H60,6))</f>
        <v>#VALUE!</v>
      </c>
      <c r="M60" s="134" t="e">
        <f>IF(K60&lt;&gt;$K$5,"",INDEX(jugtdm2!$A$3:$N$600,H60,8))</f>
        <v>#VALUE!</v>
      </c>
      <c r="N60" s="135" t="e">
        <f>IF(K60&lt;&gt;$K$5,"",INDEX(jugtdm2!$A$3:$N$600,H60,14))</f>
        <v>#VALUE!</v>
      </c>
    </row>
    <row r="61" spans="1:14" ht="12" customHeight="1">
      <c r="A61" s="126">
        <f t="shared" si="2"/>
      </c>
      <c r="B61" s="132" t="e">
        <f>IF(D61&lt;&gt;$D$5,"",INDEX(jugtdm2!$A$3:$N$600,A61,2))</f>
        <v>#VALUE!</v>
      </c>
      <c r="C61" s="133" t="e">
        <f>IF(D61&lt;&gt;$D$5,"",INDEX(jugtdm2!$A$3:$N$600,A61,3))</f>
        <v>#VALUE!</v>
      </c>
      <c r="D61" s="133" t="e">
        <f>IF(INDEX(jugtdm2!$A$3:$N$600,A61,13)&lt;&gt;$B$5,"",INDEX(jugtdm2!$A$3:$N$600,A61,7))</f>
        <v>#VALUE!</v>
      </c>
      <c r="E61" s="134" t="e">
        <f>IF(D61&lt;&gt;$D$5,"",INDEX(jugtdm2!$A$3:$N$600,A61,6))</f>
        <v>#VALUE!</v>
      </c>
      <c r="F61" s="134" t="e">
        <f>IF(D61&lt;&gt;$D$5,"",INDEX(jugtdm2!$A$3:$N$600,A61,8))</f>
        <v>#VALUE!</v>
      </c>
      <c r="G61" s="135" t="e">
        <f>IF(D61&lt;&gt;$D$5,"",INDEX(jugtdm2!$A$3:$N$600,A61,14))</f>
        <v>#VALUE!</v>
      </c>
      <c r="H61" s="136">
        <f t="shared" si="1"/>
      </c>
      <c r="I61" s="132" t="e">
        <f>IF(K61&lt;&gt;$K$5,"",INDEX(jugtdm2!$A$3:$N$600,H61,2))</f>
        <v>#VALUE!</v>
      </c>
      <c r="J61" s="133" t="e">
        <f>IF(K61&lt;&gt;$K$5,"",INDEX(jugtdm2!$A$3:$N$600,H61,3))</f>
        <v>#VALUE!</v>
      </c>
      <c r="K61" s="133" t="e">
        <f>IF(INDEX(jugtdm2!$A$3:$N$600,H61,7)&lt;&gt;$K$5,"",INDEX(jugtdm2!$A$3:$N$600,H61,7))</f>
        <v>#VALUE!</v>
      </c>
      <c r="L61" s="134" t="e">
        <f>IF(K61&lt;&gt;$K$5,"",INDEX(jugtdm2!$A$3:$N$600,H61,6))</f>
        <v>#VALUE!</v>
      </c>
      <c r="M61" s="134" t="e">
        <f>IF(K61&lt;&gt;$K$5,"",INDEX(jugtdm2!$A$3:$N$600,H61,8))</f>
        <v>#VALUE!</v>
      </c>
      <c r="N61" s="135" t="e">
        <f>IF(K61&lt;&gt;$K$5,"",INDEX(jugtdm2!$A$3:$N$600,H61,14))</f>
        <v>#VALUE!</v>
      </c>
    </row>
    <row r="62" spans="1:14" ht="12" customHeight="1">
      <c r="A62" s="126">
        <f t="shared" si="2"/>
      </c>
      <c r="B62" s="132" t="e">
        <f>IF(D62&lt;&gt;$D$5,"",INDEX(jugtdm2!$A$3:$N$600,A62,2))</f>
        <v>#VALUE!</v>
      </c>
      <c r="C62" s="133" t="e">
        <f>IF(D62&lt;&gt;$D$5,"",INDEX(jugtdm2!$A$3:$N$600,A62,3))</f>
        <v>#VALUE!</v>
      </c>
      <c r="D62" s="133" t="e">
        <f>IF(INDEX(jugtdm2!$A$3:$N$600,A62,13)&lt;&gt;$B$5,"",INDEX(jugtdm2!$A$3:$N$600,A62,7))</f>
        <v>#VALUE!</v>
      </c>
      <c r="E62" s="134" t="e">
        <f>IF(D62&lt;&gt;$D$5,"",INDEX(jugtdm2!$A$3:$N$600,A62,6))</f>
        <v>#VALUE!</v>
      </c>
      <c r="F62" s="134" t="e">
        <f>IF(D62&lt;&gt;$D$5,"",INDEX(jugtdm2!$A$3:$N$600,A62,8))</f>
        <v>#VALUE!</v>
      </c>
      <c r="G62" s="135" t="e">
        <f>IF(D62&lt;&gt;$D$5,"",INDEX(jugtdm2!$A$3:$N$600,A62,14))</f>
        <v>#VALUE!</v>
      </c>
      <c r="H62" s="136">
        <f t="shared" si="1"/>
      </c>
      <c r="I62" s="132" t="e">
        <f>IF(K62&lt;&gt;$K$5,"",INDEX(jugtdm2!$A$3:$N$600,H62,2))</f>
        <v>#VALUE!</v>
      </c>
      <c r="J62" s="133" t="e">
        <f>IF(K62&lt;&gt;$K$5,"",INDEX(jugtdm2!$A$3:$N$600,H62,3))</f>
        <v>#VALUE!</v>
      </c>
      <c r="K62" s="133" t="e">
        <f>IF(INDEX(jugtdm2!$A$3:$N$600,H62,7)&lt;&gt;$K$5,"",INDEX(jugtdm2!$A$3:$N$600,H62,7))</f>
        <v>#VALUE!</v>
      </c>
      <c r="L62" s="134" t="e">
        <f>IF(K62&lt;&gt;$K$5,"",INDEX(jugtdm2!$A$3:$N$600,H62,6))</f>
        <v>#VALUE!</v>
      </c>
      <c r="M62" s="134" t="e">
        <f>IF(K62&lt;&gt;$K$5,"",INDEX(jugtdm2!$A$3:$N$600,H62,8))</f>
        <v>#VALUE!</v>
      </c>
      <c r="N62" s="135" t="e">
        <f>IF(K62&lt;&gt;$K$5,"",INDEX(jugtdm2!$A$3:$N$600,H62,14))</f>
        <v>#VALUE!</v>
      </c>
    </row>
    <row r="63" spans="1:14" ht="12" customHeight="1">
      <c r="A63" s="126">
        <f t="shared" si="2"/>
      </c>
      <c r="B63" s="132" t="e">
        <f>IF(D63&lt;&gt;$D$5,"",INDEX(jugtdm2!$A$3:$N$600,A63,2))</f>
        <v>#VALUE!</v>
      </c>
      <c r="C63" s="133" t="e">
        <f>IF(D63&lt;&gt;$D$5,"",INDEX(jugtdm2!$A$3:$N$600,A63,3))</f>
        <v>#VALUE!</v>
      </c>
      <c r="D63" s="133" t="e">
        <f>IF(INDEX(jugtdm2!$A$3:$N$600,A63,13)&lt;&gt;$B$5,"",INDEX(jugtdm2!$A$3:$N$600,A63,7))</f>
        <v>#VALUE!</v>
      </c>
      <c r="E63" s="134" t="e">
        <f>IF(D63&lt;&gt;$D$5,"",INDEX(jugtdm2!$A$3:$N$600,A63,6))</f>
        <v>#VALUE!</v>
      </c>
      <c r="F63" s="134" t="e">
        <f>IF(D63&lt;&gt;$D$5,"",INDEX(jugtdm2!$A$3:$N$600,A63,8))</f>
        <v>#VALUE!</v>
      </c>
      <c r="G63" s="135" t="e">
        <f>IF(D63&lt;&gt;$D$5,"",INDEX(jugtdm2!$A$3:$N$600,A63,14))</f>
        <v>#VALUE!</v>
      </c>
      <c r="H63" s="136">
        <f t="shared" si="1"/>
      </c>
      <c r="I63" s="132" t="e">
        <f>IF(K63&lt;&gt;$K$5,"",INDEX(jugtdm2!$A$3:$N$600,H63,2))</f>
        <v>#VALUE!</v>
      </c>
      <c r="J63" s="133" t="e">
        <f>IF(K63&lt;&gt;$K$5,"",INDEX(jugtdm2!$A$3:$N$600,H63,3))</f>
        <v>#VALUE!</v>
      </c>
      <c r="K63" s="133" t="e">
        <f>IF(INDEX(jugtdm2!$A$3:$N$600,H63,7)&lt;&gt;$K$5,"",INDEX(jugtdm2!$A$3:$N$600,H63,7))</f>
        <v>#VALUE!</v>
      </c>
      <c r="L63" s="134" t="e">
        <f>IF(K63&lt;&gt;$K$5,"",INDEX(jugtdm2!$A$3:$N$600,H63,6))</f>
        <v>#VALUE!</v>
      </c>
      <c r="M63" s="134" t="e">
        <f>IF(K63&lt;&gt;$K$5,"",INDEX(jugtdm2!$A$3:$N$600,H63,8))</f>
        <v>#VALUE!</v>
      </c>
      <c r="N63" s="135" t="e">
        <f>IF(K63&lt;&gt;$K$5,"",INDEX(jugtdm2!$A$3:$N$600,H63,14))</f>
        <v>#VALUE!</v>
      </c>
    </row>
    <row r="64" spans="1:14" ht="12" customHeight="1">
      <c r="A64" s="126">
        <f t="shared" si="2"/>
      </c>
      <c r="B64" s="132" t="e">
        <f>IF(D64&lt;&gt;$D$5,"",INDEX(jugtdm2!$A$3:$N$600,A64,2))</f>
        <v>#VALUE!</v>
      </c>
      <c r="C64" s="133" t="e">
        <f>IF(D64&lt;&gt;$D$5,"",INDEX(jugtdm2!$A$3:$N$600,A64,3))</f>
        <v>#VALUE!</v>
      </c>
      <c r="D64" s="133" t="e">
        <f>IF(INDEX(jugtdm2!$A$3:$N$600,A64,13)&lt;&gt;$B$5,"",INDEX(jugtdm2!$A$3:$N$600,A64,7))</f>
        <v>#VALUE!</v>
      </c>
      <c r="E64" s="134" t="e">
        <f>IF(D64&lt;&gt;$D$5,"",INDEX(jugtdm2!$A$3:$N$600,A64,6))</f>
        <v>#VALUE!</v>
      </c>
      <c r="F64" s="134" t="e">
        <f>IF(D64&lt;&gt;$D$5,"",INDEX(jugtdm2!$A$3:$N$600,A64,8))</f>
        <v>#VALUE!</v>
      </c>
      <c r="G64" s="135" t="e">
        <f>IF(D64&lt;&gt;$D$5,"",INDEX(jugtdm2!$A$3:$N$600,A64,14))</f>
        <v>#VALUE!</v>
      </c>
      <c r="H64" s="136">
        <f t="shared" si="1"/>
      </c>
      <c r="I64" s="132" t="e">
        <f>IF(K64&lt;&gt;$K$5,"",INDEX(jugtdm2!$A$3:$N$600,H64,2))</f>
        <v>#VALUE!</v>
      </c>
      <c r="J64" s="133" t="e">
        <f>IF(K64&lt;&gt;$K$5,"",INDEX(jugtdm2!$A$3:$N$600,H64,3))</f>
        <v>#VALUE!</v>
      </c>
      <c r="K64" s="133" t="e">
        <f>IF(INDEX(jugtdm2!$A$3:$N$600,H64,7)&lt;&gt;$K$5,"",INDEX(jugtdm2!$A$3:$N$600,H64,7))</f>
        <v>#VALUE!</v>
      </c>
      <c r="L64" s="134" t="e">
        <f>IF(K64&lt;&gt;$K$5,"",INDEX(jugtdm2!$A$3:$N$600,H64,6))</f>
        <v>#VALUE!</v>
      </c>
      <c r="M64" s="134" t="e">
        <f>IF(K64&lt;&gt;$K$5,"",INDEX(jugtdm2!$A$3:$N$600,H64,8))</f>
        <v>#VALUE!</v>
      </c>
      <c r="N64" s="135" t="e">
        <f>IF(K64&lt;&gt;$K$5,"",INDEX(jugtdm2!$A$3:$N$600,H64,14))</f>
        <v>#VALUE!</v>
      </c>
    </row>
    <row r="65" spans="1:14" ht="12" customHeight="1">
      <c r="A65" s="126">
        <f t="shared" si="2"/>
      </c>
      <c r="B65" s="132" t="e">
        <f>IF(D65&lt;&gt;$D$5,"",INDEX(jugtdm2!$A$3:$N$600,A65,2))</f>
        <v>#VALUE!</v>
      </c>
      <c r="C65" s="133" t="e">
        <f>IF(D65&lt;&gt;$D$5,"",INDEX(jugtdm2!$A$3:$N$600,A65,3))</f>
        <v>#VALUE!</v>
      </c>
      <c r="D65" s="133" t="e">
        <f>IF(INDEX(jugtdm2!$A$3:$N$600,A65,13)&lt;&gt;$B$5,"",INDEX(jugtdm2!$A$3:$N$600,A65,7))</f>
        <v>#VALUE!</v>
      </c>
      <c r="E65" s="134" t="e">
        <f>IF(D65&lt;&gt;$D$5,"",INDEX(jugtdm2!$A$3:$N$600,A65,6))</f>
        <v>#VALUE!</v>
      </c>
      <c r="F65" s="134" t="e">
        <f>IF(D65&lt;&gt;$D$5,"",INDEX(jugtdm2!$A$3:$N$600,A65,8))</f>
        <v>#VALUE!</v>
      </c>
      <c r="G65" s="135" t="e">
        <f>IF(D65&lt;&gt;$D$5,"",INDEX(jugtdm2!$A$3:$N$600,A65,14))</f>
        <v>#VALUE!</v>
      </c>
      <c r="H65" s="136">
        <f t="shared" si="1"/>
      </c>
      <c r="I65" s="132" t="e">
        <f>IF(K65&lt;&gt;$K$5,"",INDEX(jugtdm2!$A$3:$N$600,H65,2))</f>
        <v>#VALUE!</v>
      </c>
      <c r="J65" s="133" t="e">
        <f>IF(K65&lt;&gt;$K$5,"",INDEX(jugtdm2!$A$3:$N$600,H65,3))</f>
        <v>#VALUE!</v>
      </c>
      <c r="K65" s="133" t="e">
        <f>IF(INDEX(jugtdm2!$A$3:$N$600,H65,7)&lt;&gt;$K$5,"",INDEX(jugtdm2!$A$3:$N$600,H65,7))</f>
        <v>#VALUE!</v>
      </c>
      <c r="L65" s="134" t="e">
        <f>IF(K65&lt;&gt;$K$5,"",INDEX(jugtdm2!$A$3:$N$600,H65,6))</f>
        <v>#VALUE!</v>
      </c>
      <c r="M65" s="134" t="e">
        <f>IF(K65&lt;&gt;$K$5,"",INDEX(jugtdm2!$A$3:$N$600,H65,8))</f>
        <v>#VALUE!</v>
      </c>
      <c r="N65" s="135" t="e">
        <f>IF(K65&lt;&gt;$K$5,"",INDEX(jugtdm2!$A$3:$N$600,H65,14))</f>
        <v>#VALUE!</v>
      </c>
    </row>
    <row r="66" spans="1:14" ht="12" customHeight="1">
      <c r="A66" s="126">
        <f t="shared" si="2"/>
      </c>
      <c r="B66" s="132" t="e">
        <f>IF(D66&lt;&gt;$D$5,"",INDEX(jugtdm2!$A$3:$N$600,A66,2))</f>
        <v>#VALUE!</v>
      </c>
      <c r="C66" s="133" t="e">
        <f>IF(D66&lt;&gt;$D$5,"",INDEX(jugtdm2!$A$3:$N$600,A66,3))</f>
        <v>#VALUE!</v>
      </c>
      <c r="D66" s="133" t="e">
        <f>IF(INDEX(jugtdm2!$A$3:$N$600,A66,13)&lt;&gt;$B$5,"",INDEX(jugtdm2!$A$3:$N$600,A66,7))</f>
        <v>#VALUE!</v>
      </c>
      <c r="E66" s="134" t="e">
        <f>IF(D66&lt;&gt;$D$5,"",INDEX(jugtdm2!$A$3:$N$600,A66,6))</f>
        <v>#VALUE!</v>
      </c>
      <c r="F66" s="134" t="e">
        <f>IF(D66&lt;&gt;$D$5,"",INDEX(jugtdm2!$A$3:$N$600,A66,8))</f>
        <v>#VALUE!</v>
      </c>
      <c r="G66" s="135" t="e">
        <f>IF(D66&lt;&gt;$D$5,"",INDEX(jugtdm2!$A$3:$N$600,A66,14))</f>
        <v>#VALUE!</v>
      </c>
      <c r="H66" s="136">
        <f t="shared" si="1"/>
      </c>
      <c r="I66" s="132" t="e">
        <f>IF(K66&lt;&gt;$K$5,"",INDEX(jugtdm2!$A$3:$N$600,H66,2))</f>
        <v>#VALUE!</v>
      </c>
      <c r="J66" s="133" t="e">
        <f>IF(K66&lt;&gt;$K$5,"",INDEX(jugtdm2!$A$3:$N$600,H66,3))</f>
        <v>#VALUE!</v>
      </c>
      <c r="K66" s="133" t="e">
        <f>IF(INDEX(jugtdm2!$A$3:$N$600,H66,7)&lt;&gt;$K$5,"",INDEX(jugtdm2!$A$3:$N$600,H66,7))</f>
        <v>#VALUE!</v>
      </c>
      <c r="L66" s="134" t="e">
        <f>IF(K66&lt;&gt;$K$5,"",INDEX(jugtdm2!$A$3:$N$600,H66,6))</f>
        <v>#VALUE!</v>
      </c>
      <c r="M66" s="134" t="e">
        <f>IF(K66&lt;&gt;$K$5,"",INDEX(jugtdm2!$A$3:$N$600,H66,8))</f>
        <v>#VALUE!</v>
      </c>
      <c r="N66" s="135" t="e">
        <f>IF(K66&lt;&gt;$K$5,"",INDEX(jugtdm2!$A$3:$N$600,H66,14))</f>
        <v>#VALUE!</v>
      </c>
    </row>
    <row r="67" spans="1:14" ht="12" customHeight="1">
      <c r="A67" s="126">
        <f t="shared" si="2"/>
      </c>
      <c r="B67" s="132" t="e">
        <f>IF(D67&lt;&gt;$D$5,"",INDEX(jugtdm2!$A$3:$N$600,A67,2))</f>
        <v>#VALUE!</v>
      </c>
      <c r="C67" s="133" t="e">
        <f>IF(D67&lt;&gt;$D$5,"",INDEX(jugtdm2!$A$3:$N$600,A67,3))</f>
        <v>#VALUE!</v>
      </c>
      <c r="D67" s="133" t="e">
        <f>IF(INDEX(jugtdm2!$A$3:$N$600,A67,13)&lt;&gt;$B$5,"",INDEX(jugtdm2!$A$3:$N$600,A67,7))</f>
        <v>#VALUE!</v>
      </c>
      <c r="E67" s="134" t="e">
        <f>IF(D67&lt;&gt;$D$5,"",INDEX(jugtdm2!$A$3:$N$600,A67,6))</f>
        <v>#VALUE!</v>
      </c>
      <c r="F67" s="134" t="e">
        <f>IF(D67&lt;&gt;$D$5,"",INDEX(jugtdm2!$A$3:$N$600,A67,8))</f>
        <v>#VALUE!</v>
      </c>
      <c r="G67" s="135" t="e">
        <f>IF(D67&lt;&gt;$D$5,"",INDEX(jugtdm2!$A$3:$N$600,A67,14))</f>
        <v>#VALUE!</v>
      </c>
      <c r="H67" s="136">
        <f t="shared" si="1"/>
      </c>
      <c r="I67" s="132" t="e">
        <f>IF(K67&lt;&gt;$K$5,"",INDEX(jugtdm2!$A$3:$N$600,H67,2))</f>
        <v>#VALUE!</v>
      </c>
      <c r="J67" s="133" t="e">
        <f>IF(K67&lt;&gt;$K$5,"",INDEX(jugtdm2!$A$3:$N$600,H67,3))</f>
        <v>#VALUE!</v>
      </c>
      <c r="K67" s="133" t="e">
        <f>IF(INDEX(jugtdm2!$A$3:$N$600,H67,7)&lt;&gt;$K$5,"",INDEX(jugtdm2!$A$3:$N$600,H67,7))</f>
        <v>#VALUE!</v>
      </c>
      <c r="L67" s="134" t="e">
        <f>IF(K67&lt;&gt;$K$5,"",INDEX(jugtdm2!$A$3:$N$600,H67,6))</f>
        <v>#VALUE!</v>
      </c>
      <c r="M67" s="134" t="e">
        <f>IF(K67&lt;&gt;$K$5,"",INDEX(jugtdm2!$A$3:$N$600,H67,8))</f>
        <v>#VALUE!</v>
      </c>
      <c r="N67" s="135" t="e">
        <f>IF(K67&lt;&gt;$K$5,"",INDEX(jugtdm2!$A$3:$N$600,H67,14))</f>
        <v>#VALUE!</v>
      </c>
    </row>
    <row r="68" spans="1:14" ht="12" customHeight="1">
      <c r="A68" s="126">
        <f t="shared" si="2"/>
      </c>
      <c r="B68" s="132" t="e">
        <f>IF(D68&lt;&gt;$D$5,"",INDEX(jugtdm2!$A$3:$N$600,A68,2))</f>
        <v>#VALUE!</v>
      </c>
      <c r="C68" s="133" t="e">
        <f>IF(D68&lt;&gt;$D$5,"",INDEX(jugtdm2!$A$3:$N$600,A68,3))</f>
        <v>#VALUE!</v>
      </c>
      <c r="D68" s="133" t="e">
        <f>IF(INDEX(jugtdm2!$A$3:$N$600,A68,13)&lt;&gt;$B$5,"",INDEX(jugtdm2!$A$3:$N$600,A68,7))</f>
        <v>#VALUE!</v>
      </c>
      <c r="E68" s="134" t="e">
        <f>IF(D68&lt;&gt;$D$5,"",INDEX(jugtdm2!$A$3:$N$600,A68,6))</f>
        <v>#VALUE!</v>
      </c>
      <c r="F68" s="134" t="e">
        <f>IF(D68&lt;&gt;$D$5,"",INDEX(jugtdm2!$A$3:$N$600,A68,8))</f>
        <v>#VALUE!</v>
      </c>
      <c r="G68" s="135" t="e">
        <f>IF(D68&lt;&gt;$D$5,"",INDEX(jugtdm2!$A$3:$N$600,A68,14))</f>
        <v>#VALUE!</v>
      </c>
      <c r="H68" s="136">
        <f t="shared" si="1"/>
      </c>
      <c r="I68" s="132" t="e">
        <f>IF(K68&lt;&gt;$K$5,"",INDEX(jugtdm2!$A$3:$N$600,H68,2))</f>
        <v>#VALUE!</v>
      </c>
      <c r="J68" s="133" t="e">
        <f>IF(K68&lt;&gt;$K$5,"",INDEX(jugtdm2!$A$3:$N$600,H68,3))</f>
        <v>#VALUE!</v>
      </c>
      <c r="K68" s="133" t="e">
        <f>IF(INDEX(jugtdm2!$A$3:$N$600,H68,7)&lt;&gt;$K$5,"",INDEX(jugtdm2!$A$3:$N$600,H68,7))</f>
        <v>#VALUE!</v>
      </c>
      <c r="L68" s="134" t="e">
        <f>IF(K68&lt;&gt;$K$5,"",INDEX(jugtdm2!$A$3:$N$600,H68,6))</f>
        <v>#VALUE!</v>
      </c>
      <c r="M68" s="134" t="e">
        <f>IF(K68&lt;&gt;$K$5,"",INDEX(jugtdm2!$A$3:$N$600,H68,8))</f>
        <v>#VALUE!</v>
      </c>
      <c r="N68" s="135" t="e">
        <f>IF(K68&lt;&gt;$K$5,"",INDEX(jugtdm2!$A$3:$N$600,H68,14))</f>
        <v>#VALUE!</v>
      </c>
    </row>
  </sheetData>
  <sheetProtection/>
  <printOptions horizontalCentered="1"/>
  <pageMargins left="0.31496062992125984" right="0.31496062992125984" top="0.5511811023622047" bottom="0.5511811023622047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410"/>
  <sheetViews>
    <sheetView zoomScalePageLayoutView="0" workbookViewId="0" topLeftCell="A66">
      <selection activeCell="G84" sqref="G84"/>
    </sheetView>
  </sheetViews>
  <sheetFormatPr defaultColWidth="11.421875" defaultRowHeight="12.75"/>
  <sheetData>
    <row r="2" spans="1:15" ht="12.75">
      <c r="A2" s="150" t="s">
        <v>559</v>
      </c>
      <c r="B2" s="72" t="s">
        <v>10</v>
      </c>
      <c r="C2" s="72" t="s">
        <v>402</v>
      </c>
      <c r="D2" s="72" t="s">
        <v>403</v>
      </c>
      <c r="E2" s="72" t="s">
        <v>404</v>
      </c>
      <c r="F2" s="72" t="s">
        <v>548</v>
      </c>
      <c r="G2" s="72" t="s">
        <v>405</v>
      </c>
      <c r="H2" s="72" t="s">
        <v>406</v>
      </c>
      <c r="I2" s="72" t="s">
        <v>407</v>
      </c>
      <c r="J2" s="72" t="s">
        <v>408</v>
      </c>
      <c r="K2" s="72" t="s">
        <v>549</v>
      </c>
      <c r="L2" s="72" t="s">
        <v>550</v>
      </c>
      <c r="M2" s="72"/>
      <c r="N2" s="72" t="s">
        <v>551</v>
      </c>
      <c r="O2" s="72" t="s">
        <v>552</v>
      </c>
    </row>
    <row r="3" spans="1:15" ht="12.75">
      <c r="A3" s="151">
        <v>0</v>
      </c>
      <c r="B3" s="72">
        <v>551</v>
      </c>
      <c r="C3" s="72" t="s">
        <v>161</v>
      </c>
      <c r="D3" s="72" t="s">
        <v>411</v>
      </c>
      <c r="E3" s="72" t="s">
        <v>59</v>
      </c>
      <c r="F3" s="72" t="s">
        <v>410</v>
      </c>
      <c r="G3" s="72" t="s">
        <v>149</v>
      </c>
      <c r="H3" s="72" t="s">
        <v>60</v>
      </c>
      <c r="I3" s="72">
        <v>1967</v>
      </c>
      <c r="J3" s="72"/>
      <c r="K3" s="72"/>
      <c r="L3" s="72" t="s">
        <v>553</v>
      </c>
      <c r="M3" s="72">
        <v>101</v>
      </c>
      <c r="N3" s="98"/>
      <c r="O3" s="72" t="s">
        <v>419</v>
      </c>
    </row>
    <row r="4" spans="1:15" ht="12.75">
      <c r="A4" s="151">
        <v>1</v>
      </c>
      <c r="B4" s="72">
        <v>1295</v>
      </c>
      <c r="C4" s="72" t="s">
        <v>502</v>
      </c>
      <c r="D4" s="72" t="s">
        <v>411</v>
      </c>
      <c r="E4" s="72" t="s">
        <v>59</v>
      </c>
      <c r="F4" s="72" t="s">
        <v>58</v>
      </c>
      <c r="G4" s="72" t="s">
        <v>149</v>
      </c>
      <c r="H4" s="72" t="s">
        <v>60</v>
      </c>
      <c r="I4" s="72">
        <v>1989</v>
      </c>
      <c r="J4" s="72"/>
      <c r="K4" s="72"/>
      <c r="L4" s="72" t="s">
        <v>553</v>
      </c>
      <c r="M4" s="72">
        <v>101</v>
      </c>
      <c r="N4" s="98"/>
      <c r="O4" s="72" t="s">
        <v>419</v>
      </c>
    </row>
    <row r="5" spans="1:15" ht="12.75">
      <c r="A5" s="151">
        <v>2</v>
      </c>
      <c r="B5" s="72">
        <v>6017</v>
      </c>
      <c r="C5" s="72" t="s">
        <v>163</v>
      </c>
      <c r="D5" s="72" t="s">
        <v>411</v>
      </c>
      <c r="E5" s="72" t="s">
        <v>59</v>
      </c>
      <c r="F5" s="72" t="s">
        <v>58</v>
      </c>
      <c r="G5" s="72" t="s">
        <v>149</v>
      </c>
      <c r="H5" s="72" t="s">
        <v>60</v>
      </c>
      <c r="I5" s="72">
        <v>1993</v>
      </c>
      <c r="J5" s="72"/>
      <c r="K5" s="72"/>
      <c r="L5" s="72" t="s">
        <v>553</v>
      </c>
      <c r="M5" s="72">
        <v>101</v>
      </c>
      <c r="N5" s="72"/>
      <c r="O5" s="72" t="s">
        <v>419</v>
      </c>
    </row>
    <row r="6" spans="1:15" ht="12.75">
      <c r="A6" s="151">
        <v>4</v>
      </c>
      <c r="B6" s="72">
        <v>6325</v>
      </c>
      <c r="C6" s="72" t="s">
        <v>155</v>
      </c>
      <c r="D6" s="72" t="s">
        <v>411</v>
      </c>
      <c r="E6" s="72" t="s">
        <v>61</v>
      </c>
      <c r="F6" s="72" t="s">
        <v>58</v>
      </c>
      <c r="G6" s="72" t="s">
        <v>149</v>
      </c>
      <c r="H6" s="72" t="s">
        <v>60</v>
      </c>
      <c r="I6" s="72">
        <v>1990</v>
      </c>
      <c r="J6" s="72"/>
      <c r="K6" s="72"/>
      <c r="L6" s="72" t="s">
        <v>553</v>
      </c>
      <c r="M6" s="72">
        <v>101</v>
      </c>
      <c r="N6" s="72"/>
      <c r="O6" s="72" t="s">
        <v>419</v>
      </c>
    </row>
    <row r="7" spans="1:15" ht="12.75">
      <c r="A7" s="151">
        <v>5</v>
      </c>
      <c r="B7" s="72">
        <v>6547</v>
      </c>
      <c r="C7" s="72" t="s">
        <v>160</v>
      </c>
      <c r="D7" s="72" t="s">
        <v>31</v>
      </c>
      <c r="E7" s="72" t="s">
        <v>59</v>
      </c>
      <c r="F7" s="72" t="s">
        <v>424</v>
      </c>
      <c r="G7" s="72" t="s">
        <v>149</v>
      </c>
      <c r="H7" s="72" t="s">
        <v>25</v>
      </c>
      <c r="I7" s="72">
        <v>2006</v>
      </c>
      <c r="J7" s="72"/>
      <c r="K7" s="72"/>
      <c r="L7" s="72" t="s">
        <v>553</v>
      </c>
      <c r="M7" s="72">
        <v>101</v>
      </c>
      <c r="N7" s="72"/>
      <c r="O7" s="72" t="s">
        <v>419</v>
      </c>
    </row>
    <row r="8" spans="1:15" ht="12.75">
      <c r="A8" s="151">
        <v>6</v>
      </c>
      <c r="B8" s="72">
        <v>6549</v>
      </c>
      <c r="C8" s="72" t="s">
        <v>150</v>
      </c>
      <c r="D8" s="72" t="s">
        <v>411</v>
      </c>
      <c r="E8" s="72" t="s">
        <v>59</v>
      </c>
      <c r="F8" s="72" t="s">
        <v>416</v>
      </c>
      <c r="G8" s="72" t="s">
        <v>149</v>
      </c>
      <c r="H8" s="72" t="s">
        <v>25</v>
      </c>
      <c r="I8" s="72">
        <v>2005</v>
      </c>
      <c r="J8" s="72"/>
      <c r="K8" s="72"/>
      <c r="L8" s="72" t="s">
        <v>553</v>
      </c>
      <c r="M8" s="72">
        <v>101</v>
      </c>
      <c r="N8" s="72"/>
      <c r="O8" s="72" t="s">
        <v>419</v>
      </c>
    </row>
    <row r="9" spans="1:15" ht="12.75">
      <c r="A9" s="151">
        <v>7</v>
      </c>
      <c r="B9" s="72">
        <v>7710</v>
      </c>
      <c r="C9" s="72" t="s">
        <v>221</v>
      </c>
      <c r="D9" s="72" t="s">
        <v>411</v>
      </c>
      <c r="E9" s="72" t="s">
        <v>59</v>
      </c>
      <c r="F9" s="72" t="s">
        <v>439</v>
      </c>
      <c r="G9" s="72" t="s">
        <v>149</v>
      </c>
      <c r="H9" s="72" t="s">
        <v>311</v>
      </c>
      <c r="I9" s="72">
        <v>1999</v>
      </c>
      <c r="J9" s="72"/>
      <c r="K9" s="72"/>
      <c r="L9" s="72" t="s">
        <v>553</v>
      </c>
      <c r="M9" s="72">
        <v>101</v>
      </c>
      <c r="N9" s="72"/>
      <c r="O9" s="72" t="s">
        <v>419</v>
      </c>
    </row>
    <row r="10" spans="1:15" ht="12.75">
      <c r="A10" s="151">
        <v>8</v>
      </c>
      <c r="B10" s="72">
        <v>8114</v>
      </c>
      <c r="C10" s="72" t="s">
        <v>154</v>
      </c>
      <c r="D10" s="72" t="s">
        <v>411</v>
      </c>
      <c r="E10" s="72" t="s">
        <v>59</v>
      </c>
      <c r="F10" s="72" t="s">
        <v>422</v>
      </c>
      <c r="G10" s="72" t="s">
        <v>149</v>
      </c>
      <c r="H10" s="72" t="s">
        <v>25</v>
      </c>
      <c r="I10" s="72">
        <v>2004</v>
      </c>
      <c r="J10" s="72"/>
      <c r="K10" s="72"/>
      <c r="L10" s="72" t="s">
        <v>553</v>
      </c>
      <c r="M10" s="72">
        <v>101</v>
      </c>
      <c r="N10" s="72"/>
      <c r="O10" s="72" t="s">
        <v>419</v>
      </c>
    </row>
    <row r="11" spans="1:15" ht="12.75">
      <c r="A11" s="151">
        <v>9</v>
      </c>
      <c r="B11" s="72">
        <v>8216</v>
      </c>
      <c r="C11" s="72" t="s">
        <v>77</v>
      </c>
      <c r="D11" s="72" t="s">
        <v>411</v>
      </c>
      <c r="E11" s="72" t="s">
        <v>59</v>
      </c>
      <c r="F11" s="72" t="s">
        <v>422</v>
      </c>
      <c r="G11" s="72" t="s">
        <v>149</v>
      </c>
      <c r="H11" s="72" t="s">
        <v>60</v>
      </c>
      <c r="I11" s="72">
        <v>2004</v>
      </c>
      <c r="J11" s="72"/>
      <c r="K11" s="72"/>
      <c r="L11" s="72" t="s">
        <v>553</v>
      </c>
      <c r="M11" s="72">
        <v>101</v>
      </c>
      <c r="N11" s="72"/>
      <c r="O11" s="72" t="s">
        <v>419</v>
      </c>
    </row>
    <row r="12" spans="1:15" ht="12.75">
      <c r="A12" s="151">
        <v>10</v>
      </c>
      <c r="B12" s="72">
        <v>8444</v>
      </c>
      <c r="C12" s="72" t="s">
        <v>158</v>
      </c>
      <c r="D12" s="72" t="s">
        <v>411</v>
      </c>
      <c r="E12" s="72" t="s">
        <v>59</v>
      </c>
      <c r="F12" s="72" t="s">
        <v>409</v>
      </c>
      <c r="G12" s="72" t="s">
        <v>149</v>
      </c>
      <c r="H12" s="72" t="s">
        <v>25</v>
      </c>
      <c r="I12" s="72">
        <v>1954</v>
      </c>
      <c r="J12" s="72"/>
      <c r="K12" s="72"/>
      <c r="L12" s="72" t="s">
        <v>553</v>
      </c>
      <c r="M12" s="72">
        <v>101</v>
      </c>
      <c r="N12" s="72"/>
      <c r="O12" s="72" t="s">
        <v>419</v>
      </c>
    </row>
    <row r="13" spans="1:15" ht="12.75">
      <c r="A13" s="151">
        <v>11</v>
      </c>
      <c r="B13" s="72">
        <v>8843</v>
      </c>
      <c r="C13" s="72" t="s">
        <v>153</v>
      </c>
      <c r="D13" s="72" t="s">
        <v>411</v>
      </c>
      <c r="E13" s="72" t="s">
        <v>59</v>
      </c>
      <c r="F13" s="72" t="s">
        <v>473</v>
      </c>
      <c r="G13" s="72" t="s">
        <v>149</v>
      </c>
      <c r="H13" s="72" t="s">
        <v>311</v>
      </c>
      <c r="I13" s="72">
        <v>2002</v>
      </c>
      <c r="J13" s="72"/>
      <c r="K13" s="72"/>
      <c r="L13" s="72" t="s">
        <v>553</v>
      </c>
      <c r="M13" s="72">
        <v>101</v>
      </c>
      <c r="N13" s="72"/>
      <c r="O13" s="72" t="s">
        <v>419</v>
      </c>
    </row>
    <row r="14" spans="1:15" ht="12.75">
      <c r="A14" s="151">
        <v>12</v>
      </c>
      <c r="B14" s="72">
        <v>8845</v>
      </c>
      <c r="C14" s="72" t="s">
        <v>222</v>
      </c>
      <c r="D14" s="72" t="s">
        <v>411</v>
      </c>
      <c r="E14" s="72" t="s">
        <v>59</v>
      </c>
      <c r="F14" s="72" t="s">
        <v>412</v>
      </c>
      <c r="G14" s="72" t="s">
        <v>149</v>
      </c>
      <c r="H14" s="72" t="s">
        <v>311</v>
      </c>
      <c r="I14" s="72">
        <v>1975</v>
      </c>
      <c r="J14" s="72"/>
      <c r="K14" s="72"/>
      <c r="L14" s="72" t="s">
        <v>553</v>
      </c>
      <c r="M14" s="72">
        <v>101</v>
      </c>
      <c r="N14" s="72"/>
      <c r="O14" s="72" t="s">
        <v>419</v>
      </c>
    </row>
    <row r="15" spans="1:15" ht="12.75">
      <c r="A15" s="151">
        <v>13</v>
      </c>
      <c r="B15" s="72">
        <v>8977</v>
      </c>
      <c r="C15" s="72" t="s">
        <v>151</v>
      </c>
      <c r="D15" s="72" t="s">
        <v>411</v>
      </c>
      <c r="E15" s="72" t="s">
        <v>59</v>
      </c>
      <c r="F15" s="72" t="s">
        <v>415</v>
      </c>
      <c r="G15" s="72" t="s">
        <v>149</v>
      </c>
      <c r="H15" s="72" t="s">
        <v>311</v>
      </c>
      <c r="I15" s="72">
        <v>2001</v>
      </c>
      <c r="J15" s="72"/>
      <c r="K15" s="72"/>
      <c r="L15" s="72" t="s">
        <v>553</v>
      </c>
      <c r="M15" s="72">
        <v>101</v>
      </c>
      <c r="N15" s="72"/>
      <c r="O15" s="72" t="s">
        <v>419</v>
      </c>
    </row>
    <row r="16" spans="1:15" ht="12.75">
      <c r="A16" s="151">
        <v>14</v>
      </c>
      <c r="B16" s="72">
        <v>10975</v>
      </c>
      <c r="C16" s="72" t="s">
        <v>157</v>
      </c>
      <c r="D16" s="72" t="s">
        <v>411</v>
      </c>
      <c r="E16" s="72" t="s">
        <v>59</v>
      </c>
      <c r="F16" s="72" t="s">
        <v>416</v>
      </c>
      <c r="G16" s="72" t="s">
        <v>149</v>
      </c>
      <c r="H16" s="72" t="s">
        <v>25</v>
      </c>
      <c r="I16" s="72">
        <v>2005</v>
      </c>
      <c r="J16" s="72"/>
      <c r="K16" s="72"/>
      <c r="L16" s="72" t="s">
        <v>553</v>
      </c>
      <c r="M16" s="72">
        <v>101</v>
      </c>
      <c r="N16" s="72"/>
      <c r="O16" s="72" t="s">
        <v>419</v>
      </c>
    </row>
    <row r="17" spans="1:15" ht="12.75">
      <c r="A17" s="151">
        <v>15</v>
      </c>
      <c r="B17" s="72">
        <v>11361</v>
      </c>
      <c r="C17" s="72" t="s">
        <v>152</v>
      </c>
      <c r="D17" s="72" t="s">
        <v>411</v>
      </c>
      <c r="E17" s="72" t="s">
        <v>59</v>
      </c>
      <c r="F17" s="72" t="s">
        <v>424</v>
      </c>
      <c r="G17" s="72" t="s">
        <v>149</v>
      </c>
      <c r="H17" s="72" t="s">
        <v>25</v>
      </c>
      <c r="I17" s="72">
        <v>2006</v>
      </c>
      <c r="J17" s="72"/>
      <c r="K17" s="72"/>
      <c r="L17" s="72" t="s">
        <v>553</v>
      </c>
      <c r="M17" s="72">
        <v>101</v>
      </c>
      <c r="N17" s="72"/>
      <c r="O17" s="72" t="s">
        <v>419</v>
      </c>
    </row>
    <row r="18" spans="1:15" ht="12.75">
      <c r="A18" s="151">
        <v>16</v>
      </c>
      <c r="B18" s="72">
        <v>11575</v>
      </c>
      <c r="C18" s="72" t="s">
        <v>159</v>
      </c>
      <c r="D18" s="72" t="s">
        <v>411</v>
      </c>
      <c r="E18" s="72" t="s">
        <v>59</v>
      </c>
      <c r="F18" s="72" t="s">
        <v>58</v>
      </c>
      <c r="G18" s="72" t="s">
        <v>149</v>
      </c>
      <c r="H18" s="72" t="s">
        <v>60</v>
      </c>
      <c r="I18" s="72">
        <v>1988</v>
      </c>
      <c r="J18" s="72"/>
      <c r="K18" s="72"/>
      <c r="L18" s="72" t="s">
        <v>553</v>
      </c>
      <c r="M18" s="72">
        <v>101</v>
      </c>
      <c r="N18" s="72"/>
      <c r="O18" s="72" t="s">
        <v>419</v>
      </c>
    </row>
    <row r="19" spans="1:15" ht="12.75">
      <c r="A19" s="151">
        <v>17</v>
      </c>
      <c r="B19" s="72">
        <v>11590</v>
      </c>
      <c r="C19" s="72" t="s">
        <v>156</v>
      </c>
      <c r="D19" s="72" t="s">
        <v>411</v>
      </c>
      <c r="E19" s="72" t="s">
        <v>59</v>
      </c>
      <c r="F19" s="72" t="s">
        <v>418</v>
      </c>
      <c r="G19" s="72" t="s">
        <v>149</v>
      </c>
      <c r="H19" s="72" t="s">
        <v>25</v>
      </c>
      <c r="I19" s="72">
        <v>2007</v>
      </c>
      <c r="J19" s="72"/>
      <c r="K19" s="72"/>
      <c r="L19" s="72" t="s">
        <v>553</v>
      </c>
      <c r="M19" s="72">
        <v>101</v>
      </c>
      <c r="N19" s="72"/>
      <c r="O19" s="72" t="s">
        <v>419</v>
      </c>
    </row>
    <row r="20" spans="1:15" ht="12.75">
      <c r="A20" s="151">
        <v>18</v>
      </c>
      <c r="B20" s="72">
        <v>11592</v>
      </c>
      <c r="C20" s="72" t="s">
        <v>162</v>
      </c>
      <c r="D20" s="72" t="s">
        <v>411</v>
      </c>
      <c r="E20" s="72" t="s">
        <v>59</v>
      </c>
      <c r="F20" s="72" t="s">
        <v>420</v>
      </c>
      <c r="G20" s="72" t="s">
        <v>149</v>
      </c>
      <c r="H20" s="72" t="s">
        <v>25</v>
      </c>
      <c r="I20" s="72">
        <v>2008</v>
      </c>
      <c r="J20" s="72"/>
      <c r="K20" s="72"/>
      <c r="L20" s="72" t="s">
        <v>553</v>
      </c>
      <c r="M20" s="72">
        <v>101</v>
      </c>
      <c r="N20" s="72"/>
      <c r="O20" s="72" t="s">
        <v>419</v>
      </c>
    </row>
    <row r="21" spans="1:15" ht="12.75">
      <c r="A21" s="151">
        <v>19</v>
      </c>
      <c r="B21" s="72">
        <v>11888</v>
      </c>
      <c r="C21" s="72" t="s">
        <v>227</v>
      </c>
      <c r="D21" s="72" t="s">
        <v>411</v>
      </c>
      <c r="E21" s="72" t="s">
        <v>59</v>
      </c>
      <c r="F21" s="72" t="s">
        <v>418</v>
      </c>
      <c r="G21" s="72" t="s">
        <v>149</v>
      </c>
      <c r="H21" s="72" t="s">
        <v>25</v>
      </c>
      <c r="I21" s="72">
        <v>2007</v>
      </c>
      <c r="J21" s="72"/>
      <c r="K21" s="72"/>
      <c r="L21" s="72" t="s">
        <v>553</v>
      </c>
      <c r="M21" s="72">
        <v>101</v>
      </c>
      <c r="N21" s="72"/>
      <c r="O21" s="72" t="s">
        <v>419</v>
      </c>
    </row>
    <row r="22" spans="1:15" ht="12.75">
      <c r="A22" s="151">
        <v>20</v>
      </c>
      <c r="B22" s="72">
        <v>12483</v>
      </c>
      <c r="C22" s="72" t="s">
        <v>224</v>
      </c>
      <c r="D22" s="72" t="s">
        <v>411</v>
      </c>
      <c r="E22" s="72" t="s">
        <v>59</v>
      </c>
      <c r="F22" s="72" t="s">
        <v>424</v>
      </c>
      <c r="G22" s="72" t="s">
        <v>149</v>
      </c>
      <c r="H22" s="72" t="s">
        <v>25</v>
      </c>
      <c r="I22" s="72">
        <v>2006</v>
      </c>
      <c r="J22" s="72"/>
      <c r="K22" s="72"/>
      <c r="L22" s="72" t="s">
        <v>553</v>
      </c>
      <c r="M22" s="72">
        <v>101</v>
      </c>
      <c r="N22" s="72"/>
      <c r="O22" s="72" t="s">
        <v>419</v>
      </c>
    </row>
    <row r="23" spans="1:15" ht="12.75">
      <c r="A23" s="151">
        <v>21</v>
      </c>
      <c r="B23" s="72">
        <v>12792</v>
      </c>
      <c r="C23" s="72" t="s">
        <v>223</v>
      </c>
      <c r="D23" s="72" t="s">
        <v>31</v>
      </c>
      <c r="E23" s="72" t="s">
        <v>61</v>
      </c>
      <c r="F23" s="72" t="s">
        <v>423</v>
      </c>
      <c r="G23" s="72" t="s">
        <v>149</v>
      </c>
      <c r="H23" s="72" t="s">
        <v>25</v>
      </c>
      <c r="I23" s="72">
        <v>2003</v>
      </c>
      <c r="J23" s="72"/>
      <c r="K23" s="72"/>
      <c r="L23" s="72" t="s">
        <v>553</v>
      </c>
      <c r="M23" s="72">
        <v>101</v>
      </c>
      <c r="N23" s="72"/>
      <c r="O23" s="72" t="s">
        <v>419</v>
      </c>
    </row>
    <row r="24" spans="1:15" ht="12.75">
      <c r="A24" s="151">
        <v>22</v>
      </c>
      <c r="B24" s="72">
        <v>12824</v>
      </c>
      <c r="C24" s="72" t="s">
        <v>226</v>
      </c>
      <c r="D24" s="72" t="s">
        <v>411</v>
      </c>
      <c r="E24" s="72" t="s">
        <v>59</v>
      </c>
      <c r="F24" s="72" t="s">
        <v>418</v>
      </c>
      <c r="G24" s="72" t="s">
        <v>149</v>
      </c>
      <c r="H24" s="72" t="s">
        <v>25</v>
      </c>
      <c r="I24" s="72">
        <v>2007</v>
      </c>
      <c r="J24" s="72"/>
      <c r="K24" s="72"/>
      <c r="L24" s="72" t="s">
        <v>553</v>
      </c>
      <c r="M24" s="72">
        <v>101</v>
      </c>
      <c r="N24" s="72"/>
      <c r="O24" s="72" t="s">
        <v>419</v>
      </c>
    </row>
    <row r="25" spans="1:15" ht="12.75">
      <c r="A25" s="151">
        <v>23</v>
      </c>
      <c r="B25" s="72">
        <v>13092</v>
      </c>
      <c r="C25" s="72" t="s">
        <v>220</v>
      </c>
      <c r="D25" s="72" t="s">
        <v>411</v>
      </c>
      <c r="E25" s="72" t="s">
        <v>59</v>
      </c>
      <c r="F25" s="72" t="s">
        <v>58</v>
      </c>
      <c r="G25" s="72" t="s">
        <v>149</v>
      </c>
      <c r="H25" s="72" t="s">
        <v>60</v>
      </c>
      <c r="I25" s="72">
        <v>1991</v>
      </c>
      <c r="J25" s="72"/>
      <c r="K25" s="72"/>
      <c r="L25" s="72" t="s">
        <v>553</v>
      </c>
      <c r="M25" s="72">
        <v>101</v>
      </c>
      <c r="N25" s="72"/>
      <c r="O25" s="72" t="s">
        <v>419</v>
      </c>
    </row>
    <row r="26" spans="1:15" ht="12.75">
      <c r="A26" s="151">
        <v>24</v>
      </c>
      <c r="B26" s="72">
        <v>13503</v>
      </c>
      <c r="C26" s="72" t="s">
        <v>503</v>
      </c>
      <c r="D26" s="72" t="s">
        <v>411</v>
      </c>
      <c r="E26" s="72" t="s">
        <v>59</v>
      </c>
      <c r="F26" s="72" t="s">
        <v>416</v>
      </c>
      <c r="G26" s="72" t="s">
        <v>149</v>
      </c>
      <c r="H26" s="72" t="s">
        <v>25</v>
      </c>
      <c r="I26" s="72">
        <v>2005</v>
      </c>
      <c r="J26" s="72"/>
      <c r="K26" s="72"/>
      <c r="L26" s="72" t="s">
        <v>553</v>
      </c>
      <c r="M26" s="72">
        <v>101</v>
      </c>
      <c r="N26" s="72"/>
      <c r="O26" s="72" t="s">
        <v>419</v>
      </c>
    </row>
    <row r="27" spans="1:15" ht="12.75">
      <c r="A27" s="151">
        <v>25</v>
      </c>
      <c r="B27" s="72">
        <v>13550</v>
      </c>
      <c r="C27" s="72" t="s">
        <v>504</v>
      </c>
      <c r="D27" s="72" t="s">
        <v>411</v>
      </c>
      <c r="E27" s="72" t="s">
        <v>61</v>
      </c>
      <c r="F27" s="72" t="s">
        <v>429</v>
      </c>
      <c r="G27" s="72" t="s">
        <v>149</v>
      </c>
      <c r="H27" s="72" t="s">
        <v>25</v>
      </c>
      <c r="I27" s="72">
        <v>2010</v>
      </c>
      <c r="J27" s="72" t="s">
        <v>419</v>
      </c>
      <c r="K27" s="72"/>
      <c r="L27" s="72" t="s">
        <v>553</v>
      </c>
      <c r="M27" s="72">
        <v>101</v>
      </c>
      <c r="N27" s="72"/>
      <c r="O27" s="72" t="s">
        <v>419</v>
      </c>
    </row>
    <row r="28" spans="1:15" ht="12.75">
      <c r="A28" s="151">
        <v>26</v>
      </c>
      <c r="B28" s="72">
        <v>13852</v>
      </c>
      <c r="C28" s="72" t="s">
        <v>359</v>
      </c>
      <c r="D28" s="72" t="s">
        <v>411</v>
      </c>
      <c r="E28" s="72" t="s">
        <v>59</v>
      </c>
      <c r="F28" s="72" t="s">
        <v>442</v>
      </c>
      <c r="G28" s="72" t="s">
        <v>149</v>
      </c>
      <c r="H28" s="72" t="s">
        <v>60</v>
      </c>
      <c r="I28" s="72">
        <v>2000</v>
      </c>
      <c r="J28" s="72"/>
      <c r="K28" s="72"/>
      <c r="L28" s="72" t="s">
        <v>553</v>
      </c>
      <c r="M28" s="72">
        <v>101</v>
      </c>
      <c r="N28" s="72"/>
      <c r="O28" s="72" t="s">
        <v>419</v>
      </c>
    </row>
    <row r="29" spans="1:15" ht="12.75">
      <c r="A29" s="151">
        <v>27</v>
      </c>
      <c r="B29" s="72">
        <v>14156</v>
      </c>
      <c r="C29" s="72" t="s">
        <v>505</v>
      </c>
      <c r="D29" s="72" t="s">
        <v>411</v>
      </c>
      <c r="E29" s="72" t="s">
        <v>61</v>
      </c>
      <c r="F29" s="72" t="s">
        <v>418</v>
      </c>
      <c r="G29" s="72" t="s">
        <v>149</v>
      </c>
      <c r="H29" s="72" t="s">
        <v>25</v>
      </c>
      <c r="I29" s="72">
        <v>2007</v>
      </c>
      <c r="J29" s="72"/>
      <c r="K29" s="72"/>
      <c r="L29" s="72" t="s">
        <v>553</v>
      </c>
      <c r="M29" s="72">
        <v>101</v>
      </c>
      <c r="N29" s="72"/>
      <c r="O29" s="72" t="s">
        <v>419</v>
      </c>
    </row>
    <row r="30" spans="1:15" ht="12.75">
      <c r="A30" s="151">
        <v>28</v>
      </c>
      <c r="B30" s="72">
        <v>220</v>
      </c>
      <c r="C30" s="72" t="s">
        <v>79</v>
      </c>
      <c r="D30" s="72" t="s">
        <v>31</v>
      </c>
      <c r="E30" s="72" t="s">
        <v>59</v>
      </c>
      <c r="F30" s="72" t="s">
        <v>409</v>
      </c>
      <c r="G30" s="72" t="s">
        <v>76</v>
      </c>
      <c r="H30" s="72" t="s">
        <v>25</v>
      </c>
      <c r="I30" s="72">
        <v>1955</v>
      </c>
      <c r="J30" s="72">
        <v>4984</v>
      </c>
      <c r="K30" s="72"/>
      <c r="L30" s="72" t="s">
        <v>553</v>
      </c>
      <c r="M30" s="72">
        <v>102</v>
      </c>
      <c r="N30" s="72"/>
      <c r="O30" s="72" t="s">
        <v>419</v>
      </c>
    </row>
    <row r="31" spans="1:15" ht="12.75">
      <c r="A31" s="151">
        <v>29</v>
      </c>
      <c r="B31" s="72">
        <v>458</v>
      </c>
      <c r="C31" s="72" t="s">
        <v>197</v>
      </c>
      <c r="D31" s="72" t="s">
        <v>31</v>
      </c>
      <c r="E31" s="72" t="s">
        <v>59</v>
      </c>
      <c r="F31" s="72" t="s">
        <v>410</v>
      </c>
      <c r="G31" s="72" t="s">
        <v>76</v>
      </c>
      <c r="H31" s="72" t="s">
        <v>25</v>
      </c>
      <c r="I31" s="72">
        <v>1964</v>
      </c>
      <c r="J31" s="72">
        <v>6089</v>
      </c>
      <c r="K31" s="72"/>
      <c r="L31" s="72" t="s">
        <v>553</v>
      </c>
      <c r="M31" s="72">
        <v>102</v>
      </c>
      <c r="N31" s="72"/>
      <c r="O31" s="72" t="s">
        <v>419</v>
      </c>
    </row>
    <row r="32" spans="1:15" ht="12.75">
      <c r="A32" s="151">
        <v>30</v>
      </c>
      <c r="B32" s="72">
        <v>654</v>
      </c>
      <c r="C32" s="72" t="s">
        <v>83</v>
      </c>
      <c r="D32" s="72" t="s">
        <v>411</v>
      </c>
      <c r="E32" s="72" t="s">
        <v>59</v>
      </c>
      <c r="F32" s="72" t="s">
        <v>410</v>
      </c>
      <c r="G32" s="72" t="s">
        <v>76</v>
      </c>
      <c r="H32" s="72" t="s">
        <v>60</v>
      </c>
      <c r="I32" s="72">
        <v>1971</v>
      </c>
      <c r="J32" s="72">
        <v>1318</v>
      </c>
      <c r="K32" s="72"/>
      <c r="L32" s="72" t="s">
        <v>553</v>
      </c>
      <c r="M32" s="72">
        <v>102</v>
      </c>
      <c r="N32" s="72"/>
      <c r="O32" s="72" t="s">
        <v>419</v>
      </c>
    </row>
    <row r="33" spans="1:15" ht="12.75">
      <c r="A33" s="151">
        <v>31</v>
      </c>
      <c r="B33" s="72">
        <v>850</v>
      </c>
      <c r="C33" s="72" t="s">
        <v>78</v>
      </c>
      <c r="D33" s="72" t="s">
        <v>411</v>
      </c>
      <c r="E33" s="72" t="s">
        <v>59</v>
      </c>
      <c r="F33" s="72" t="s">
        <v>412</v>
      </c>
      <c r="G33" s="72" t="s">
        <v>76</v>
      </c>
      <c r="H33" s="72" t="s">
        <v>60</v>
      </c>
      <c r="I33" s="72">
        <v>1977</v>
      </c>
      <c r="J33" s="72">
        <v>18948</v>
      </c>
      <c r="K33" s="72"/>
      <c r="L33" s="72" t="s">
        <v>553</v>
      </c>
      <c r="M33" s="72">
        <v>102</v>
      </c>
      <c r="N33" s="72"/>
      <c r="O33" s="72" t="s">
        <v>419</v>
      </c>
    </row>
    <row r="34" spans="1:15" ht="12.75">
      <c r="A34" s="151">
        <v>32</v>
      </c>
      <c r="B34" s="72">
        <v>947</v>
      </c>
      <c r="C34" s="72" t="s">
        <v>413</v>
      </c>
      <c r="D34" s="72" t="s">
        <v>411</v>
      </c>
      <c r="E34" s="72" t="s">
        <v>59</v>
      </c>
      <c r="F34" s="72" t="s">
        <v>409</v>
      </c>
      <c r="G34" s="72" t="s">
        <v>76</v>
      </c>
      <c r="H34" s="72" t="s">
        <v>25</v>
      </c>
      <c r="I34" s="72">
        <v>1955</v>
      </c>
      <c r="J34" s="72">
        <v>24668</v>
      </c>
      <c r="K34" s="72"/>
      <c r="L34" s="72" t="s">
        <v>553</v>
      </c>
      <c r="M34" s="72">
        <v>102</v>
      </c>
      <c r="N34" s="72"/>
      <c r="O34" s="72" t="s">
        <v>419</v>
      </c>
    </row>
    <row r="35" spans="1:15" ht="12.75">
      <c r="A35" s="151">
        <v>33</v>
      </c>
      <c r="B35" s="72">
        <v>1136</v>
      </c>
      <c r="C35" s="72" t="s">
        <v>342</v>
      </c>
      <c r="D35" s="72" t="s">
        <v>411</v>
      </c>
      <c r="E35" s="72" t="s">
        <v>59</v>
      </c>
      <c r="F35" s="72" t="s">
        <v>58</v>
      </c>
      <c r="G35" s="72" t="s">
        <v>76</v>
      </c>
      <c r="H35" s="72" t="s">
        <v>311</v>
      </c>
      <c r="I35" s="72">
        <v>1987</v>
      </c>
      <c r="J35" s="72">
        <v>2918</v>
      </c>
      <c r="K35" s="72"/>
      <c r="L35" s="72" t="s">
        <v>553</v>
      </c>
      <c r="M35" s="72">
        <v>102</v>
      </c>
      <c r="N35" s="72"/>
      <c r="O35" s="72" t="s">
        <v>419</v>
      </c>
    </row>
    <row r="36" spans="1:15" ht="12.75">
      <c r="A36" s="151">
        <v>34</v>
      </c>
      <c r="B36" s="72">
        <v>1723</v>
      </c>
      <c r="C36" s="72" t="s">
        <v>344</v>
      </c>
      <c r="D36" s="72" t="s">
        <v>411</v>
      </c>
      <c r="E36" s="72" t="s">
        <v>59</v>
      </c>
      <c r="F36" s="72" t="s">
        <v>410</v>
      </c>
      <c r="G36" s="72" t="s">
        <v>76</v>
      </c>
      <c r="H36" s="72" t="s">
        <v>311</v>
      </c>
      <c r="I36" s="72">
        <v>1967</v>
      </c>
      <c r="J36" s="72">
        <v>9353</v>
      </c>
      <c r="K36" s="72"/>
      <c r="L36" s="72" t="s">
        <v>553</v>
      </c>
      <c r="M36" s="72">
        <v>102</v>
      </c>
      <c r="N36" s="72"/>
      <c r="O36" s="72" t="s">
        <v>419</v>
      </c>
    </row>
    <row r="37" spans="1:15" ht="12.75">
      <c r="A37" s="151">
        <v>35</v>
      </c>
      <c r="B37" s="72">
        <v>3413</v>
      </c>
      <c r="C37" s="72" t="s">
        <v>87</v>
      </c>
      <c r="D37" s="72" t="s">
        <v>411</v>
      </c>
      <c r="E37" s="72" t="s">
        <v>59</v>
      </c>
      <c r="F37" s="72" t="s">
        <v>412</v>
      </c>
      <c r="G37" s="72" t="s">
        <v>76</v>
      </c>
      <c r="H37" s="72" t="s">
        <v>25</v>
      </c>
      <c r="I37" s="72">
        <v>1980</v>
      </c>
      <c r="J37" s="72">
        <v>25315</v>
      </c>
      <c r="K37" s="72"/>
      <c r="L37" s="72" t="s">
        <v>553</v>
      </c>
      <c r="M37" s="72">
        <v>102</v>
      </c>
      <c r="N37" s="72"/>
      <c r="O37" s="72" t="s">
        <v>419</v>
      </c>
    </row>
    <row r="38" spans="1:15" ht="12.75">
      <c r="A38" s="151">
        <v>36</v>
      </c>
      <c r="B38" s="72">
        <v>3983</v>
      </c>
      <c r="C38" s="72" t="s">
        <v>84</v>
      </c>
      <c r="D38" s="72" t="s">
        <v>411</v>
      </c>
      <c r="E38" s="72" t="s">
        <v>59</v>
      </c>
      <c r="F38" s="72" t="s">
        <v>414</v>
      </c>
      <c r="G38" s="72" t="s">
        <v>76</v>
      </c>
      <c r="H38" s="72" t="s">
        <v>60</v>
      </c>
      <c r="I38" s="72">
        <v>1958</v>
      </c>
      <c r="J38" s="72">
        <v>524</v>
      </c>
      <c r="K38" s="72"/>
      <c r="L38" s="72" t="s">
        <v>553</v>
      </c>
      <c r="M38" s="72">
        <v>102</v>
      </c>
      <c r="N38" s="72"/>
      <c r="O38" s="72" t="s">
        <v>419</v>
      </c>
    </row>
    <row r="39" spans="1:15" ht="12.75">
      <c r="A39" s="151">
        <v>37</v>
      </c>
      <c r="B39" s="72">
        <v>4434</v>
      </c>
      <c r="C39" s="72" t="s">
        <v>343</v>
      </c>
      <c r="D39" s="72" t="s">
        <v>411</v>
      </c>
      <c r="E39" s="72" t="s">
        <v>59</v>
      </c>
      <c r="F39" s="72" t="s">
        <v>442</v>
      </c>
      <c r="G39" s="72" t="s">
        <v>76</v>
      </c>
      <c r="H39" s="72" t="s">
        <v>311</v>
      </c>
      <c r="I39" s="72">
        <v>2000</v>
      </c>
      <c r="J39" s="72">
        <v>15137</v>
      </c>
      <c r="K39" s="72"/>
      <c r="L39" s="72" t="s">
        <v>553</v>
      </c>
      <c r="M39" s="72">
        <v>102</v>
      </c>
      <c r="N39" s="72"/>
      <c r="O39" s="72" t="s">
        <v>419</v>
      </c>
    </row>
    <row r="40" spans="1:15" ht="12.75">
      <c r="A40" s="151">
        <v>38</v>
      </c>
      <c r="B40" s="72">
        <v>5144</v>
      </c>
      <c r="C40" s="72" t="s">
        <v>86</v>
      </c>
      <c r="D40" s="72" t="s">
        <v>411</v>
      </c>
      <c r="E40" s="72" t="s">
        <v>59</v>
      </c>
      <c r="F40" s="72" t="s">
        <v>410</v>
      </c>
      <c r="G40" s="72" t="s">
        <v>76</v>
      </c>
      <c r="H40" s="72" t="s">
        <v>60</v>
      </c>
      <c r="I40" s="72">
        <v>1970</v>
      </c>
      <c r="J40" s="72">
        <v>25342</v>
      </c>
      <c r="K40" s="72"/>
      <c r="L40" s="72" t="s">
        <v>553</v>
      </c>
      <c r="M40" s="72">
        <v>102</v>
      </c>
      <c r="N40" s="72"/>
      <c r="O40" s="72" t="s">
        <v>419</v>
      </c>
    </row>
    <row r="41" spans="1:15" ht="12.75">
      <c r="A41" s="151">
        <v>39</v>
      </c>
      <c r="B41" s="72">
        <v>6708</v>
      </c>
      <c r="C41" s="72" t="s">
        <v>554</v>
      </c>
      <c r="D41" s="72" t="s">
        <v>411</v>
      </c>
      <c r="E41" s="72" t="s">
        <v>61</v>
      </c>
      <c r="F41" s="72" t="s">
        <v>415</v>
      </c>
      <c r="G41" s="72" t="s">
        <v>76</v>
      </c>
      <c r="H41" s="72" t="s">
        <v>311</v>
      </c>
      <c r="I41" s="72">
        <v>2001</v>
      </c>
      <c r="J41" s="72">
        <v>26212</v>
      </c>
      <c r="K41" s="72"/>
      <c r="L41" s="72" t="s">
        <v>553</v>
      </c>
      <c r="M41" s="72">
        <v>102</v>
      </c>
      <c r="N41" s="72"/>
      <c r="O41" s="72" t="s">
        <v>419</v>
      </c>
    </row>
    <row r="42" spans="1:15" ht="12.75">
      <c r="A42" s="151">
        <v>40</v>
      </c>
      <c r="B42" s="72">
        <v>8332</v>
      </c>
      <c r="C42" s="72" t="s">
        <v>81</v>
      </c>
      <c r="D42" s="72" t="s">
        <v>411</v>
      </c>
      <c r="E42" s="72" t="s">
        <v>59</v>
      </c>
      <c r="F42" s="72" t="s">
        <v>412</v>
      </c>
      <c r="G42" s="72" t="s">
        <v>76</v>
      </c>
      <c r="H42" s="72" t="s">
        <v>60</v>
      </c>
      <c r="I42" s="72">
        <v>1973</v>
      </c>
      <c r="J42" s="72">
        <v>25385</v>
      </c>
      <c r="K42" s="72"/>
      <c r="L42" s="72" t="s">
        <v>553</v>
      </c>
      <c r="M42" s="72">
        <v>102</v>
      </c>
      <c r="N42" s="72"/>
      <c r="O42" s="72" t="s">
        <v>419</v>
      </c>
    </row>
    <row r="43" spans="1:15" ht="12.75">
      <c r="A43" s="151">
        <v>41</v>
      </c>
      <c r="B43" s="72">
        <v>8429</v>
      </c>
      <c r="C43" s="72" t="s">
        <v>80</v>
      </c>
      <c r="D43" s="72" t="s">
        <v>31</v>
      </c>
      <c r="E43" s="72" t="s">
        <v>59</v>
      </c>
      <c r="F43" s="72" t="s">
        <v>58</v>
      </c>
      <c r="G43" s="72" t="s">
        <v>76</v>
      </c>
      <c r="H43" s="72" t="s">
        <v>25</v>
      </c>
      <c r="I43" s="72">
        <v>1995</v>
      </c>
      <c r="J43" s="72">
        <v>25714</v>
      </c>
      <c r="K43" s="72"/>
      <c r="L43" s="72" t="s">
        <v>553</v>
      </c>
      <c r="M43" s="72">
        <v>102</v>
      </c>
      <c r="N43" s="72"/>
      <c r="O43" s="72" t="s">
        <v>419</v>
      </c>
    </row>
    <row r="44" spans="1:15" ht="12.75">
      <c r="A44" s="151">
        <v>42</v>
      </c>
      <c r="B44" s="72">
        <v>8505</v>
      </c>
      <c r="C44" s="72" t="s">
        <v>88</v>
      </c>
      <c r="D44" s="72" t="s">
        <v>411</v>
      </c>
      <c r="E44" s="72" t="s">
        <v>59</v>
      </c>
      <c r="F44" s="72" t="s">
        <v>422</v>
      </c>
      <c r="G44" s="72" t="s">
        <v>76</v>
      </c>
      <c r="H44" s="72" t="s">
        <v>60</v>
      </c>
      <c r="I44" s="72">
        <v>2004</v>
      </c>
      <c r="J44" s="72">
        <v>25634</v>
      </c>
      <c r="K44" s="72"/>
      <c r="L44" s="72" t="s">
        <v>553</v>
      </c>
      <c r="M44" s="72">
        <v>102</v>
      </c>
      <c r="N44" s="72"/>
      <c r="O44" s="72" t="s">
        <v>419</v>
      </c>
    </row>
    <row r="45" spans="1:15" ht="12.75">
      <c r="A45" s="151">
        <v>43</v>
      </c>
      <c r="B45" s="72">
        <v>8603</v>
      </c>
      <c r="C45" s="72" t="s">
        <v>85</v>
      </c>
      <c r="D45" s="72" t="s">
        <v>411</v>
      </c>
      <c r="E45" s="72" t="s">
        <v>59</v>
      </c>
      <c r="F45" s="72" t="s">
        <v>442</v>
      </c>
      <c r="G45" s="72" t="s">
        <v>76</v>
      </c>
      <c r="H45" s="72" t="s">
        <v>60</v>
      </c>
      <c r="I45" s="72">
        <v>2000</v>
      </c>
      <c r="J45" s="72">
        <v>25631</v>
      </c>
      <c r="K45" s="72"/>
      <c r="L45" s="72" t="s">
        <v>553</v>
      </c>
      <c r="M45" s="72">
        <v>102</v>
      </c>
      <c r="N45" s="72"/>
      <c r="O45" s="72" t="s">
        <v>419</v>
      </c>
    </row>
    <row r="46" spans="1:15" ht="12.75">
      <c r="A46" s="151">
        <v>44</v>
      </c>
      <c r="B46" s="72">
        <v>8909</v>
      </c>
      <c r="C46" s="72" t="s">
        <v>417</v>
      </c>
      <c r="D46" s="72" t="s">
        <v>411</v>
      </c>
      <c r="E46" s="72" t="s">
        <v>59</v>
      </c>
      <c r="F46" s="72" t="s">
        <v>422</v>
      </c>
      <c r="G46" s="72" t="s">
        <v>76</v>
      </c>
      <c r="H46" s="72" t="s">
        <v>25</v>
      </c>
      <c r="I46" s="72">
        <v>2004</v>
      </c>
      <c r="J46" s="72">
        <v>31784</v>
      </c>
      <c r="K46" s="72"/>
      <c r="L46" s="72" t="s">
        <v>553</v>
      </c>
      <c r="M46" s="72">
        <v>102</v>
      </c>
      <c r="N46" s="72"/>
      <c r="O46" s="72" t="s">
        <v>419</v>
      </c>
    </row>
    <row r="47" spans="1:15" ht="12.75">
      <c r="A47" s="151">
        <v>45</v>
      </c>
      <c r="B47" s="72">
        <v>9036</v>
      </c>
      <c r="C47" s="72" t="s">
        <v>289</v>
      </c>
      <c r="D47" s="72" t="s">
        <v>411</v>
      </c>
      <c r="E47" s="72" t="s">
        <v>59</v>
      </c>
      <c r="F47" s="72" t="s">
        <v>424</v>
      </c>
      <c r="G47" s="72" t="s">
        <v>76</v>
      </c>
      <c r="H47" s="72" t="s">
        <v>25</v>
      </c>
      <c r="I47" s="72">
        <v>2006</v>
      </c>
      <c r="J47" s="72" t="s">
        <v>419</v>
      </c>
      <c r="K47" s="72"/>
      <c r="L47" s="72" t="s">
        <v>553</v>
      </c>
      <c r="M47" s="72">
        <v>102</v>
      </c>
      <c r="N47" s="72"/>
      <c r="O47" s="72" t="s">
        <v>419</v>
      </c>
    </row>
    <row r="48" spans="1:15" ht="12.75">
      <c r="A48" s="151">
        <v>46</v>
      </c>
      <c r="B48" s="72">
        <v>9145</v>
      </c>
      <c r="C48" s="72" t="s">
        <v>82</v>
      </c>
      <c r="D48" s="72" t="s">
        <v>411</v>
      </c>
      <c r="E48" s="72" t="s">
        <v>59</v>
      </c>
      <c r="F48" s="72" t="s">
        <v>424</v>
      </c>
      <c r="G48" s="72" t="s">
        <v>76</v>
      </c>
      <c r="H48" s="72" t="s">
        <v>25</v>
      </c>
      <c r="I48" s="72">
        <v>2006</v>
      </c>
      <c r="J48" s="72">
        <v>25814</v>
      </c>
      <c r="K48" s="72"/>
      <c r="L48" s="72" t="s">
        <v>553</v>
      </c>
      <c r="M48" s="72">
        <v>102</v>
      </c>
      <c r="N48" s="72"/>
      <c r="O48" s="72" t="s">
        <v>419</v>
      </c>
    </row>
    <row r="49" spans="1:15" ht="12.75">
      <c r="A49" s="151">
        <v>47</v>
      </c>
      <c r="B49" s="72">
        <v>10320</v>
      </c>
      <c r="C49" s="72" t="s">
        <v>345</v>
      </c>
      <c r="D49" s="72" t="s">
        <v>411</v>
      </c>
      <c r="E49" s="72" t="s">
        <v>59</v>
      </c>
      <c r="F49" s="72" t="s">
        <v>412</v>
      </c>
      <c r="G49" s="72" t="s">
        <v>76</v>
      </c>
      <c r="H49" s="72" t="s">
        <v>60</v>
      </c>
      <c r="I49" s="72">
        <v>1978</v>
      </c>
      <c r="J49" s="72">
        <v>1809</v>
      </c>
      <c r="K49" s="72"/>
      <c r="L49" s="72" t="s">
        <v>553</v>
      </c>
      <c r="M49" s="72">
        <v>102</v>
      </c>
      <c r="N49" s="72"/>
      <c r="O49" s="72" t="s">
        <v>419</v>
      </c>
    </row>
    <row r="50" spans="1:15" ht="12.75">
      <c r="A50" s="151">
        <v>48</v>
      </c>
      <c r="B50" s="72">
        <v>11784</v>
      </c>
      <c r="C50" s="72" t="s">
        <v>361</v>
      </c>
      <c r="D50" s="72" t="s">
        <v>411</v>
      </c>
      <c r="E50" s="72" t="s">
        <v>59</v>
      </c>
      <c r="F50" s="72" t="s">
        <v>410</v>
      </c>
      <c r="G50" s="72" t="s">
        <v>76</v>
      </c>
      <c r="H50" s="72" t="s">
        <v>60</v>
      </c>
      <c r="I50" s="72">
        <v>1968</v>
      </c>
      <c r="J50" s="72">
        <v>31787</v>
      </c>
      <c r="K50" s="72"/>
      <c r="L50" s="72" t="s">
        <v>553</v>
      </c>
      <c r="M50" s="72">
        <v>102</v>
      </c>
      <c r="N50" s="72"/>
      <c r="O50" s="72" t="s">
        <v>419</v>
      </c>
    </row>
    <row r="51" spans="1:15" ht="12.75">
      <c r="A51" s="151">
        <v>49</v>
      </c>
      <c r="B51" s="72">
        <v>12036</v>
      </c>
      <c r="C51" s="72" t="s">
        <v>292</v>
      </c>
      <c r="D51" s="72" t="s">
        <v>411</v>
      </c>
      <c r="E51" s="72" t="s">
        <v>59</v>
      </c>
      <c r="F51" s="72" t="s">
        <v>418</v>
      </c>
      <c r="G51" s="72" t="s">
        <v>76</v>
      </c>
      <c r="H51" s="72" t="s">
        <v>25</v>
      </c>
      <c r="I51" s="72">
        <v>2007</v>
      </c>
      <c r="J51" s="72">
        <v>33181</v>
      </c>
      <c r="K51" s="72"/>
      <c r="L51" s="72" t="s">
        <v>553</v>
      </c>
      <c r="M51" s="72">
        <v>102</v>
      </c>
      <c r="N51" s="72"/>
      <c r="O51" s="72" t="s">
        <v>419</v>
      </c>
    </row>
    <row r="52" spans="1:15" ht="12.75">
      <c r="A52" s="151">
        <v>50</v>
      </c>
      <c r="B52" s="72">
        <v>12189</v>
      </c>
      <c r="C52" s="72" t="s">
        <v>544</v>
      </c>
      <c r="D52" s="72" t="s">
        <v>411</v>
      </c>
      <c r="E52" s="72" t="s">
        <v>61</v>
      </c>
      <c r="F52" s="72" t="s">
        <v>416</v>
      </c>
      <c r="G52" s="72" t="s">
        <v>76</v>
      </c>
      <c r="H52" s="72" t="s">
        <v>25</v>
      </c>
      <c r="I52" s="72">
        <v>2005</v>
      </c>
      <c r="J52" s="72">
        <v>31496</v>
      </c>
      <c r="K52" s="72"/>
      <c r="L52" s="72" t="s">
        <v>553</v>
      </c>
      <c r="M52" s="72">
        <v>102</v>
      </c>
      <c r="N52" s="72"/>
      <c r="O52" s="72" t="s">
        <v>419</v>
      </c>
    </row>
    <row r="53" spans="1:15" ht="12.75">
      <c r="A53" s="151">
        <v>51</v>
      </c>
      <c r="B53" s="72">
        <v>12219</v>
      </c>
      <c r="C53" s="72" t="s">
        <v>291</v>
      </c>
      <c r="D53" s="72" t="s">
        <v>411</v>
      </c>
      <c r="E53" s="72" t="s">
        <v>59</v>
      </c>
      <c r="F53" s="72" t="s">
        <v>412</v>
      </c>
      <c r="G53" s="72" t="s">
        <v>76</v>
      </c>
      <c r="H53" s="72" t="s">
        <v>25</v>
      </c>
      <c r="I53" s="72">
        <v>1978</v>
      </c>
      <c r="J53" s="72">
        <v>33800</v>
      </c>
      <c r="K53" s="72"/>
      <c r="L53" s="72" t="s">
        <v>553</v>
      </c>
      <c r="M53" s="72">
        <v>102</v>
      </c>
      <c r="N53" s="72"/>
      <c r="O53" s="72" t="s">
        <v>419</v>
      </c>
    </row>
    <row r="54" spans="1:15" ht="12.75">
      <c r="A54" s="151">
        <v>52</v>
      </c>
      <c r="B54" s="72">
        <v>12232</v>
      </c>
      <c r="C54" s="72" t="s">
        <v>290</v>
      </c>
      <c r="D54" s="72" t="s">
        <v>411</v>
      </c>
      <c r="E54" s="72" t="s">
        <v>59</v>
      </c>
      <c r="F54" s="72" t="s">
        <v>418</v>
      </c>
      <c r="G54" s="72" t="s">
        <v>76</v>
      </c>
      <c r="H54" s="72" t="s">
        <v>25</v>
      </c>
      <c r="I54" s="72">
        <v>2007</v>
      </c>
      <c r="J54" s="72">
        <v>33799</v>
      </c>
      <c r="K54" s="72"/>
      <c r="L54" s="72" t="s">
        <v>553</v>
      </c>
      <c r="M54" s="72">
        <v>102</v>
      </c>
      <c r="N54" s="72"/>
      <c r="O54" s="72" t="s">
        <v>419</v>
      </c>
    </row>
    <row r="55" spans="1:15" ht="12.75">
      <c r="A55" s="151">
        <v>53</v>
      </c>
      <c r="B55" s="72">
        <v>27</v>
      </c>
      <c r="C55" s="72" t="s">
        <v>260</v>
      </c>
      <c r="D55" s="72" t="s">
        <v>411</v>
      </c>
      <c r="E55" s="72" t="s">
        <v>59</v>
      </c>
      <c r="F55" s="72" t="s">
        <v>425</v>
      </c>
      <c r="G55" s="72" t="s">
        <v>215</v>
      </c>
      <c r="H55" s="72" t="s">
        <v>60</v>
      </c>
      <c r="I55" s="72">
        <v>1938</v>
      </c>
      <c r="J55" s="72">
        <v>45</v>
      </c>
      <c r="K55" s="72"/>
      <c r="L55" s="72" t="s">
        <v>553</v>
      </c>
      <c r="M55" s="72">
        <v>103</v>
      </c>
      <c r="N55" s="72"/>
      <c r="O55" s="72" t="s">
        <v>419</v>
      </c>
    </row>
    <row r="56" spans="1:15" ht="12.75">
      <c r="A56" s="151">
        <v>54</v>
      </c>
      <c r="B56" s="72">
        <v>208</v>
      </c>
      <c r="C56" s="72" t="s">
        <v>485</v>
      </c>
      <c r="D56" s="72" t="s">
        <v>411</v>
      </c>
      <c r="E56" s="72" t="s">
        <v>59</v>
      </c>
      <c r="F56" s="72" t="s">
        <v>409</v>
      </c>
      <c r="G56" s="72" t="s">
        <v>215</v>
      </c>
      <c r="H56" s="72" t="s">
        <v>60</v>
      </c>
      <c r="I56" s="72">
        <v>1955</v>
      </c>
      <c r="J56" s="72"/>
      <c r="K56" s="72"/>
      <c r="L56" s="72" t="s">
        <v>553</v>
      </c>
      <c r="M56" s="72">
        <v>103</v>
      </c>
      <c r="N56" s="72"/>
      <c r="O56" s="72" t="s">
        <v>419</v>
      </c>
    </row>
    <row r="57" spans="1:15" ht="12.75">
      <c r="A57" s="151">
        <v>55</v>
      </c>
      <c r="B57" s="72">
        <v>2159</v>
      </c>
      <c r="C57" s="72" t="s">
        <v>486</v>
      </c>
      <c r="D57" s="72" t="s">
        <v>411</v>
      </c>
      <c r="E57" s="72" t="s">
        <v>59</v>
      </c>
      <c r="F57" s="72" t="s">
        <v>414</v>
      </c>
      <c r="G57" s="72" t="s">
        <v>215</v>
      </c>
      <c r="H57" s="72" t="s">
        <v>60</v>
      </c>
      <c r="I57" s="72">
        <v>1959</v>
      </c>
      <c r="J57" s="72"/>
      <c r="K57" s="72"/>
      <c r="L57" s="72" t="s">
        <v>553</v>
      </c>
      <c r="M57" s="72">
        <v>103</v>
      </c>
      <c r="N57" s="72"/>
      <c r="O57" s="72" t="s">
        <v>419</v>
      </c>
    </row>
    <row r="58" spans="1:15" ht="12.75">
      <c r="A58" s="151">
        <v>56</v>
      </c>
      <c r="B58" s="72">
        <v>3573</v>
      </c>
      <c r="C58" s="72" t="s">
        <v>542</v>
      </c>
      <c r="D58" s="72" t="s">
        <v>31</v>
      </c>
      <c r="E58" s="72" t="s">
        <v>59</v>
      </c>
      <c r="F58" s="72" t="s">
        <v>442</v>
      </c>
      <c r="G58" s="72" t="s">
        <v>215</v>
      </c>
      <c r="H58" s="72" t="s">
        <v>25</v>
      </c>
      <c r="I58" s="72">
        <v>2000</v>
      </c>
      <c r="J58" s="72">
        <v>19027</v>
      </c>
      <c r="K58" s="72"/>
      <c r="L58" s="72" t="s">
        <v>553</v>
      </c>
      <c r="M58" s="72">
        <v>103</v>
      </c>
      <c r="N58" s="72"/>
      <c r="O58" s="72" t="s">
        <v>419</v>
      </c>
    </row>
    <row r="59" spans="1:15" ht="12.75">
      <c r="A59" s="151">
        <v>57</v>
      </c>
      <c r="B59" s="72">
        <v>8008</v>
      </c>
      <c r="C59" s="72" t="s">
        <v>543</v>
      </c>
      <c r="D59" s="72" t="s">
        <v>411</v>
      </c>
      <c r="E59" s="72" t="s">
        <v>59</v>
      </c>
      <c r="F59" s="72" t="s">
        <v>423</v>
      </c>
      <c r="G59" s="72" t="s">
        <v>215</v>
      </c>
      <c r="H59" s="72" t="s">
        <v>25</v>
      </c>
      <c r="I59" s="72">
        <v>2003</v>
      </c>
      <c r="J59" s="72" t="s">
        <v>419</v>
      </c>
      <c r="K59" s="72"/>
      <c r="L59" s="72" t="s">
        <v>553</v>
      </c>
      <c r="M59" s="72">
        <v>103</v>
      </c>
      <c r="N59" s="72"/>
      <c r="O59" s="72" t="s">
        <v>419</v>
      </c>
    </row>
    <row r="60" spans="1:15" ht="12.75">
      <c r="A60" s="151">
        <v>58</v>
      </c>
      <c r="B60" s="72">
        <v>10041</v>
      </c>
      <c r="C60" s="72" t="s">
        <v>261</v>
      </c>
      <c r="D60" s="72" t="s">
        <v>411</v>
      </c>
      <c r="E60" s="72" t="s">
        <v>59</v>
      </c>
      <c r="F60" s="72" t="s">
        <v>58</v>
      </c>
      <c r="G60" s="72" t="s">
        <v>215</v>
      </c>
      <c r="H60" s="72" t="s">
        <v>60</v>
      </c>
      <c r="I60" s="72">
        <v>1989</v>
      </c>
      <c r="J60" s="72"/>
      <c r="K60" s="72"/>
      <c r="L60" s="72" t="s">
        <v>553</v>
      </c>
      <c r="M60" s="72">
        <v>103</v>
      </c>
      <c r="N60" s="72"/>
      <c r="O60" s="72" t="s">
        <v>419</v>
      </c>
    </row>
    <row r="61" spans="1:15" ht="12.75">
      <c r="A61" s="151">
        <v>59</v>
      </c>
      <c r="B61" s="72">
        <v>11181</v>
      </c>
      <c r="C61" s="72" t="s">
        <v>259</v>
      </c>
      <c r="D61" s="72" t="s">
        <v>411</v>
      </c>
      <c r="E61" s="72" t="s">
        <v>61</v>
      </c>
      <c r="F61" s="72" t="s">
        <v>58</v>
      </c>
      <c r="G61" s="72" t="s">
        <v>215</v>
      </c>
      <c r="H61" s="72" t="s">
        <v>60</v>
      </c>
      <c r="I61" s="72">
        <v>1995</v>
      </c>
      <c r="J61" s="72"/>
      <c r="K61" s="72"/>
      <c r="L61" s="72" t="s">
        <v>553</v>
      </c>
      <c r="M61" s="72">
        <v>103</v>
      </c>
      <c r="N61" s="72"/>
      <c r="O61" s="72" t="s">
        <v>419</v>
      </c>
    </row>
    <row r="62" spans="1:15" ht="12.75">
      <c r="A62" s="151">
        <v>60</v>
      </c>
      <c r="B62" s="72">
        <v>534</v>
      </c>
      <c r="C62" s="72" t="s">
        <v>469</v>
      </c>
      <c r="D62" s="72" t="s">
        <v>411</v>
      </c>
      <c r="E62" s="72" t="s">
        <v>59</v>
      </c>
      <c r="F62" s="72" t="s">
        <v>410</v>
      </c>
      <c r="G62" s="72" t="s">
        <v>214</v>
      </c>
      <c r="H62" s="72" t="s">
        <v>60</v>
      </c>
      <c r="I62" s="72">
        <v>1967</v>
      </c>
      <c r="J62" s="72">
        <v>1078</v>
      </c>
      <c r="K62" s="72"/>
      <c r="L62" s="72" t="s">
        <v>553</v>
      </c>
      <c r="M62" s="72">
        <v>104</v>
      </c>
      <c r="N62" s="72" t="s">
        <v>25</v>
      </c>
      <c r="O62" s="72" t="s">
        <v>419</v>
      </c>
    </row>
    <row r="63" spans="1:15" ht="12.75">
      <c r="A63" s="151">
        <v>61</v>
      </c>
      <c r="B63" s="72">
        <v>548</v>
      </c>
      <c r="C63" s="72" t="s">
        <v>351</v>
      </c>
      <c r="D63" s="72" t="s">
        <v>411</v>
      </c>
      <c r="E63" s="72" t="s">
        <v>59</v>
      </c>
      <c r="F63" s="72" t="s">
        <v>410</v>
      </c>
      <c r="G63" s="72" t="s">
        <v>214</v>
      </c>
      <c r="H63" s="72" t="s">
        <v>311</v>
      </c>
      <c r="I63" s="72">
        <v>1967</v>
      </c>
      <c r="J63" s="72">
        <v>1109</v>
      </c>
      <c r="K63" s="72"/>
      <c r="L63" s="72" t="s">
        <v>553</v>
      </c>
      <c r="M63" s="72">
        <v>104</v>
      </c>
      <c r="N63" s="72" t="s">
        <v>63</v>
      </c>
      <c r="O63" s="72" t="s">
        <v>419</v>
      </c>
    </row>
    <row r="64" spans="1:15" ht="12.75">
      <c r="A64" s="151">
        <v>62</v>
      </c>
      <c r="B64" s="72">
        <v>1774</v>
      </c>
      <c r="C64" s="72" t="s">
        <v>470</v>
      </c>
      <c r="D64" s="72" t="s">
        <v>411</v>
      </c>
      <c r="E64" s="72" t="s">
        <v>59</v>
      </c>
      <c r="F64" s="72" t="s">
        <v>410</v>
      </c>
      <c r="G64" s="72" t="s">
        <v>214</v>
      </c>
      <c r="H64" s="72" t="s">
        <v>60</v>
      </c>
      <c r="I64" s="72">
        <v>1968</v>
      </c>
      <c r="J64" s="72">
        <v>1163</v>
      </c>
      <c r="K64" s="72"/>
      <c r="L64" s="72" t="s">
        <v>553</v>
      </c>
      <c r="M64" s="72">
        <v>104</v>
      </c>
      <c r="N64" s="72" t="s">
        <v>63</v>
      </c>
      <c r="O64" s="72" t="s">
        <v>419</v>
      </c>
    </row>
    <row r="65" spans="1:15" ht="12.75">
      <c r="A65" s="151">
        <v>63</v>
      </c>
      <c r="B65" s="72">
        <v>3637</v>
      </c>
      <c r="C65" s="72" t="s">
        <v>471</v>
      </c>
      <c r="D65" s="72" t="s">
        <v>411</v>
      </c>
      <c r="E65" s="72" t="s">
        <v>59</v>
      </c>
      <c r="F65" s="72" t="s">
        <v>412</v>
      </c>
      <c r="G65" s="72" t="s">
        <v>214</v>
      </c>
      <c r="H65" s="72" t="s">
        <v>311</v>
      </c>
      <c r="I65" s="72">
        <v>1975</v>
      </c>
      <c r="J65" s="72">
        <v>1556</v>
      </c>
      <c r="K65" s="72"/>
      <c r="L65" s="72" t="s">
        <v>553</v>
      </c>
      <c r="M65" s="72">
        <v>104</v>
      </c>
      <c r="N65" s="72" t="s">
        <v>63</v>
      </c>
      <c r="O65" s="72" t="s">
        <v>419</v>
      </c>
    </row>
    <row r="66" spans="1:15" ht="12.75">
      <c r="A66" s="151">
        <v>64</v>
      </c>
      <c r="B66" s="72">
        <v>3933</v>
      </c>
      <c r="C66" s="72" t="s">
        <v>472</v>
      </c>
      <c r="D66" s="72" t="s">
        <v>411</v>
      </c>
      <c r="E66" s="72" t="s">
        <v>59</v>
      </c>
      <c r="F66" s="72" t="s">
        <v>58</v>
      </c>
      <c r="G66" s="72" t="s">
        <v>214</v>
      </c>
      <c r="H66" s="72" t="s">
        <v>60</v>
      </c>
      <c r="I66" s="72">
        <v>1994</v>
      </c>
      <c r="J66" s="72">
        <v>16014</v>
      </c>
      <c r="K66" s="72"/>
      <c r="L66" s="72" t="s">
        <v>553</v>
      </c>
      <c r="M66" s="72">
        <v>104</v>
      </c>
      <c r="N66" s="72" t="s">
        <v>63</v>
      </c>
      <c r="O66" s="72" t="s">
        <v>419</v>
      </c>
    </row>
    <row r="67" spans="1:15" ht="12.75">
      <c r="A67" s="151">
        <v>65</v>
      </c>
      <c r="B67" s="72">
        <v>5154</v>
      </c>
      <c r="C67" s="72" t="s">
        <v>276</v>
      </c>
      <c r="D67" s="72" t="s">
        <v>411</v>
      </c>
      <c r="E67" s="72" t="s">
        <v>59</v>
      </c>
      <c r="F67" s="72" t="s">
        <v>473</v>
      </c>
      <c r="G67" s="72" t="s">
        <v>214</v>
      </c>
      <c r="H67" s="72" t="s">
        <v>60</v>
      </c>
      <c r="I67" s="72">
        <v>2002</v>
      </c>
      <c r="J67" s="72">
        <v>16029</v>
      </c>
      <c r="K67" s="72"/>
      <c r="L67" s="72" t="s">
        <v>553</v>
      </c>
      <c r="M67" s="72">
        <v>104</v>
      </c>
      <c r="N67" s="72" t="s">
        <v>25</v>
      </c>
      <c r="O67" s="72" t="s">
        <v>419</v>
      </c>
    </row>
    <row r="68" spans="1:15" ht="12.75">
      <c r="A68" s="151">
        <v>66</v>
      </c>
      <c r="B68" s="72">
        <v>6516</v>
      </c>
      <c r="C68" s="72" t="s">
        <v>279</v>
      </c>
      <c r="D68" s="72" t="s">
        <v>411</v>
      </c>
      <c r="E68" s="72" t="s">
        <v>59</v>
      </c>
      <c r="F68" s="72" t="s">
        <v>423</v>
      </c>
      <c r="G68" s="72" t="s">
        <v>214</v>
      </c>
      <c r="H68" s="72" t="s">
        <v>60</v>
      </c>
      <c r="I68" s="72">
        <v>2003</v>
      </c>
      <c r="J68" s="72">
        <v>20447</v>
      </c>
      <c r="K68" s="72"/>
      <c r="L68" s="72" t="s">
        <v>553</v>
      </c>
      <c r="M68" s="72">
        <v>104</v>
      </c>
      <c r="N68" s="72" t="s">
        <v>25</v>
      </c>
      <c r="O68" s="72" t="s">
        <v>419</v>
      </c>
    </row>
    <row r="69" spans="1:15" ht="12.75">
      <c r="A69" s="151">
        <v>67</v>
      </c>
      <c r="B69" s="72">
        <v>7099</v>
      </c>
      <c r="C69" s="72" t="s">
        <v>474</v>
      </c>
      <c r="D69" s="72" t="s">
        <v>411</v>
      </c>
      <c r="E69" s="72" t="s">
        <v>59</v>
      </c>
      <c r="F69" s="72" t="s">
        <v>414</v>
      </c>
      <c r="G69" s="72" t="s">
        <v>214</v>
      </c>
      <c r="H69" s="72" t="s">
        <v>60</v>
      </c>
      <c r="I69" s="72">
        <v>1959</v>
      </c>
      <c r="J69" s="72" t="s">
        <v>419</v>
      </c>
      <c r="K69" s="72"/>
      <c r="L69" s="72" t="s">
        <v>553</v>
      </c>
      <c r="M69" s="72">
        <v>104</v>
      </c>
      <c r="N69" s="72" t="s">
        <v>25</v>
      </c>
      <c r="O69" s="72" t="s">
        <v>419</v>
      </c>
    </row>
    <row r="70" spans="1:15" ht="12.75">
      <c r="A70" s="151">
        <v>68</v>
      </c>
      <c r="B70" s="72">
        <v>7112</v>
      </c>
      <c r="C70" s="72" t="s">
        <v>283</v>
      </c>
      <c r="D70" s="72" t="s">
        <v>411</v>
      </c>
      <c r="E70" s="72" t="s">
        <v>59</v>
      </c>
      <c r="F70" s="72" t="s">
        <v>423</v>
      </c>
      <c r="G70" s="72" t="s">
        <v>214</v>
      </c>
      <c r="H70" s="72" t="s">
        <v>25</v>
      </c>
      <c r="I70" s="72">
        <v>2003</v>
      </c>
      <c r="J70" s="72" t="s">
        <v>419</v>
      </c>
      <c r="K70" s="72"/>
      <c r="L70" s="72" t="s">
        <v>553</v>
      </c>
      <c r="M70" s="72">
        <v>104</v>
      </c>
      <c r="N70" s="72" t="s">
        <v>63</v>
      </c>
      <c r="O70" s="72" t="s">
        <v>419</v>
      </c>
    </row>
    <row r="71" spans="1:15" ht="12.75">
      <c r="A71" s="151">
        <v>69</v>
      </c>
      <c r="B71" s="72">
        <v>7537</v>
      </c>
      <c r="C71" s="72" t="s">
        <v>475</v>
      </c>
      <c r="D71" s="72" t="s">
        <v>411</v>
      </c>
      <c r="E71" s="72" t="s">
        <v>59</v>
      </c>
      <c r="F71" s="72" t="s">
        <v>410</v>
      </c>
      <c r="G71" s="72" t="s">
        <v>214</v>
      </c>
      <c r="H71" s="72" t="s">
        <v>25</v>
      </c>
      <c r="I71" s="72">
        <v>1970</v>
      </c>
      <c r="J71" s="72">
        <v>24488</v>
      </c>
      <c r="K71" s="72"/>
      <c r="L71" s="72" t="s">
        <v>553</v>
      </c>
      <c r="M71" s="72">
        <v>104</v>
      </c>
      <c r="N71" s="72" t="s">
        <v>63</v>
      </c>
      <c r="O71" s="72" t="s">
        <v>419</v>
      </c>
    </row>
    <row r="72" spans="1:15" ht="12.75">
      <c r="A72" s="151">
        <v>70</v>
      </c>
      <c r="B72" s="72">
        <v>7539</v>
      </c>
      <c r="C72" s="72" t="s">
        <v>350</v>
      </c>
      <c r="D72" s="72" t="s">
        <v>411</v>
      </c>
      <c r="E72" s="72" t="s">
        <v>59</v>
      </c>
      <c r="F72" s="72" t="s">
        <v>410</v>
      </c>
      <c r="G72" s="72" t="s">
        <v>214</v>
      </c>
      <c r="H72" s="72" t="s">
        <v>60</v>
      </c>
      <c r="I72" s="72">
        <v>1970</v>
      </c>
      <c r="J72" s="72">
        <v>21598</v>
      </c>
      <c r="K72" s="72"/>
      <c r="L72" s="72" t="s">
        <v>553</v>
      </c>
      <c r="M72" s="72">
        <v>104</v>
      </c>
      <c r="N72" s="72" t="s">
        <v>25</v>
      </c>
      <c r="O72" s="72" t="s">
        <v>419</v>
      </c>
    </row>
    <row r="73" spans="1:15" ht="12.75">
      <c r="A73" s="151">
        <v>71</v>
      </c>
      <c r="B73" s="72">
        <v>8719</v>
      </c>
      <c r="C73" s="72" t="s">
        <v>278</v>
      </c>
      <c r="D73" s="72" t="s">
        <v>411</v>
      </c>
      <c r="E73" s="72" t="s">
        <v>59</v>
      </c>
      <c r="F73" s="72" t="s">
        <v>423</v>
      </c>
      <c r="G73" s="72" t="s">
        <v>214</v>
      </c>
      <c r="H73" s="72" t="s">
        <v>60</v>
      </c>
      <c r="I73" s="72">
        <v>2003</v>
      </c>
      <c r="J73" s="72">
        <v>25441</v>
      </c>
      <c r="K73" s="72"/>
      <c r="L73" s="72" t="s">
        <v>553</v>
      </c>
      <c r="M73" s="72">
        <v>104</v>
      </c>
      <c r="N73" s="72" t="s">
        <v>63</v>
      </c>
      <c r="O73" s="72" t="s">
        <v>419</v>
      </c>
    </row>
    <row r="74" spans="1:15" ht="12.75">
      <c r="A74" s="151">
        <v>72</v>
      </c>
      <c r="B74" s="72">
        <v>8847</v>
      </c>
      <c r="C74" s="72" t="s">
        <v>476</v>
      </c>
      <c r="D74" s="72" t="s">
        <v>411</v>
      </c>
      <c r="E74" s="72" t="s">
        <v>59</v>
      </c>
      <c r="F74" s="72" t="s">
        <v>58</v>
      </c>
      <c r="G74" s="72" t="s">
        <v>214</v>
      </c>
      <c r="H74" s="72" t="s">
        <v>60</v>
      </c>
      <c r="I74" s="72">
        <v>1987</v>
      </c>
      <c r="J74" s="72">
        <v>26130</v>
      </c>
      <c r="K74" s="72"/>
      <c r="L74" s="72" t="s">
        <v>553</v>
      </c>
      <c r="M74" s="72">
        <v>104</v>
      </c>
      <c r="N74" s="72" t="s">
        <v>63</v>
      </c>
      <c r="O74" s="72" t="s">
        <v>419</v>
      </c>
    </row>
    <row r="75" spans="1:15" ht="12.75">
      <c r="A75" s="151">
        <v>73</v>
      </c>
      <c r="B75" s="72">
        <v>8908</v>
      </c>
      <c r="C75" s="72" t="s">
        <v>272</v>
      </c>
      <c r="D75" s="72" t="s">
        <v>411</v>
      </c>
      <c r="E75" s="72" t="s">
        <v>59</v>
      </c>
      <c r="F75" s="72" t="s">
        <v>420</v>
      </c>
      <c r="G75" s="72" t="s">
        <v>214</v>
      </c>
      <c r="H75" s="72" t="s">
        <v>60</v>
      </c>
      <c r="I75" s="72">
        <v>2008</v>
      </c>
      <c r="J75" s="72">
        <v>26138</v>
      </c>
      <c r="K75" s="72"/>
      <c r="L75" s="72" t="s">
        <v>553</v>
      </c>
      <c r="M75" s="72">
        <v>104</v>
      </c>
      <c r="N75" s="72" t="s">
        <v>25</v>
      </c>
      <c r="O75" s="72" t="s">
        <v>419</v>
      </c>
    </row>
    <row r="76" spans="1:15" ht="12.75">
      <c r="A76" s="151">
        <v>74</v>
      </c>
      <c r="B76" s="72">
        <v>11165</v>
      </c>
      <c r="C76" s="72" t="s">
        <v>275</v>
      </c>
      <c r="D76" s="72" t="s">
        <v>411</v>
      </c>
      <c r="E76" s="72" t="s">
        <v>59</v>
      </c>
      <c r="F76" s="72" t="s">
        <v>473</v>
      </c>
      <c r="G76" s="72" t="s">
        <v>214</v>
      </c>
      <c r="H76" s="72" t="s">
        <v>60</v>
      </c>
      <c r="I76" s="72">
        <v>2002</v>
      </c>
      <c r="J76" s="72" t="s">
        <v>419</v>
      </c>
      <c r="K76" s="72"/>
      <c r="L76" s="72" t="s">
        <v>553</v>
      </c>
      <c r="M76" s="72">
        <v>104</v>
      </c>
      <c r="N76" s="72" t="s">
        <v>63</v>
      </c>
      <c r="O76" s="72" t="s">
        <v>419</v>
      </c>
    </row>
    <row r="77" spans="1:15" ht="12.75">
      <c r="A77" s="151">
        <v>75</v>
      </c>
      <c r="B77" s="72">
        <v>11166</v>
      </c>
      <c r="C77" s="72" t="s">
        <v>274</v>
      </c>
      <c r="D77" s="72" t="s">
        <v>411</v>
      </c>
      <c r="E77" s="72" t="s">
        <v>59</v>
      </c>
      <c r="F77" s="72" t="s">
        <v>473</v>
      </c>
      <c r="G77" s="72" t="s">
        <v>214</v>
      </c>
      <c r="H77" s="72" t="s">
        <v>60</v>
      </c>
      <c r="I77" s="72">
        <v>2002</v>
      </c>
      <c r="J77" s="72" t="s">
        <v>419</v>
      </c>
      <c r="K77" s="72"/>
      <c r="L77" s="72" t="s">
        <v>553</v>
      </c>
      <c r="M77" s="72">
        <v>104</v>
      </c>
      <c r="N77" s="72" t="s">
        <v>25</v>
      </c>
      <c r="O77" s="72" t="s">
        <v>419</v>
      </c>
    </row>
    <row r="78" spans="1:15" ht="12.75">
      <c r="A78" s="151">
        <v>76</v>
      </c>
      <c r="B78" s="72">
        <v>11167</v>
      </c>
      <c r="C78" s="72" t="s">
        <v>477</v>
      </c>
      <c r="D78" s="72" t="s">
        <v>411</v>
      </c>
      <c r="E78" s="72" t="s">
        <v>59</v>
      </c>
      <c r="F78" s="72" t="s">
        <v>431</v>
      </c>
      <c r="G78" s="72" t="s">
        <v>214</v>
      </c>
      <c r="H78" s="72" t="s">
        <v>25</v>
      </c>
      <c r="I78" s="72">
        <v>2009</v>
      </c>
      <c r="J78" s="72" t="s">
        <v>419</v>
      </c>
      <c r="K78" s="72"/>
      <c r="L78" s="72" t="s">
        <v>553</v>
      </c>
      <c r="M78" s="72">
        <v>104</v>
      </c>
      <c r="N78" s="72" t="s">
        <v>63</v>
      </c>
      <c r="O78" s="72" t="s">
        <v>419</v>
      </c>
    </row>
    <row r="79" spans="1:15" ht="12.75">
      <c r="A79" s="151">
        <v>77</v>
      </c>
      <c r="B79" s="72">
        <v>11168</v>
      </c>
      <c r="C79" s="72" t="s">
        <v>478</v>
      </c>
      <c r="D79" s="72" t="s">
        <v>411</v>
      </c>
      <c r="E79" s="72" t="s">
        <v>59</v>
      </c>
      <c r="F79" s="72" t="s">
        <v>431</v>
      </c>
      <c r="G79" s="72" t="s">
        <v>214</v>
      </c>
      <c r="H79" s="72" t="s">
        <v>25</v>
      </c>
      <c r="I79" s="72">
        <v>2009</v>
      </c>
      <c r="J79" s="72" t="s">
        <v>419</v>
      </c>
      <c r="K79" s="72"/>
      <c r="L79" s="72" t="s">
        <v>553</v>
      </c>
      <c r="M79" s="72">
        <v>104</v>
      </c>
      <c r="N79" s="72" t="s">
        <v>63</v>
      </c>
      <c r="O79" s="72" t="s">
        <v>419</v>
      </c>
    </row>
    <row r="80" spans="1:15" ht="12.75">
      <c r="A80" s="151">
        <v>78</v>
      </c>
      <c r="B80" s="72">
        <v>11643</v>
      </c>
      <c r="C80" s="72" t="s">
        <v>271</v>
      </c>
      <c r="D80" s="72" t="s">
        <v>411</v>
      </c>
      <c r="E80" s="72" t="s">
        <v>59</v>
      </c>
      <c r="F80" s="72" t="s">
        <v>433</v>
      </c>
      <c r="G80" s="72" t="s">
        <v>214</v>
      </c>
      <c r="H80" s="72" t="s">
        <v>25</v>
      </c>
      <c r="I80" s="72">
        <v>2011</v>
      </c>
      <c r="J80" s="72">
        <v>31291</v>
      </c>
      <c r="K80" s="72"/>
      <c r="L80" s="72" t="s">
        <v>553</v>
      </c>
      <c r="M80" s="72">
        <v>104</v>
      </c>
      <c r="N80" s="72" t="s">
        <v>63</v>
      </c>
      <c r="O80" s="72" t="s">
        <v>419</v>
      </c>
    </row>
    <row r="81" spans="1:15" ht="12.75">
      <c r="A81" s="151">
        <v>79</v>
      </c>
      <c r="B81" s="72">
        <v>11746</v>
      </c>
      <c r="C81" s="72" t="s">
        <v>268</v>
      </c>
      <c r="D81" s="72" t="s">
        <v>411</v>
      </c>
      <c r="E81" s="72" t="s">
        <v>61</v>
      </c>
      <c r="F81" s="72" t="s">
        <v>429</v>
      </c>
      <c r="G81" s="72" t="s">
        <v>214</v>
      </c>
      <c r="H81" s="72" t="s">
        <v>25</v>
      </c>
      <c r="I81" s="72">
        <v>2010</v>
      </c>
      <c r="J81" s="72">
        <v>31293</v>
      </c>
      <c r="K81" s="72"/>
      <c r="L81" s="72" t="s">
        <v>553</v>
      </c>
      <c r="M81" s="72">
        <v>104</v>
      </c>
      <c r="N81" s="72" t="s">
        <v>63</v>
      </c>
      <c r="O81" s="72" t="s">
        <v>419</v>
      </c>
    </row>
    <row r="82" spans="1:15" ht="12.75">
      <c r="A82" s="151">
        <v>80</v>
      </c>
      <c r="B82" s="72">
        <v>12136</v>
      </c>
      <c r="C82" s="72" t="s">
        <v>281</v>
      </c>
      <c r="D82" s="72" t="s">
        <v>411</v>
      </c>
      <c r="E82" s="72" t="s">
        <v>59</v>
      </c>
      <c r="F82" s="72" t="s">
        <v>418</v>
      </c>
      <c r="G82" s="72" t="s">
        <v>214</v>
      </c>
      <c r="H82" s="72" t="s">
        <v>25</v>
      </c>
      <c r="I82" s="72">
        <v>2007</v>
      </c>
      <c r="J82" s="72" t="s">
        <v>419</v>
      </c>
      <c r="K82" s="72"/>
      <c r="L82" s="72" t="s">
        <v>553</v>
      </c>
      <c r="M82" s="72">
        <v>104</v>
      </c>
      <c r="N82" s="72" t="s">
        <v>63</v>
      </c>
      <c r="O82" s="72" t="s">
        <v>419</v>
      </c>
    </row>
    <row r="83" spans="1:15" ht="12.75">
      <c r="A83" s="151">
        <v>81</v>
      </c>
      <c r="B83" s="72">
        <v>12249</v>
      </c>
      <c r="C83" s="72" t="s">
        <v>479</v>
      </c>
      <c r="D83" s="72" t="s">
        <v>411</v>
      </c>
      <c r="E83" s="72" t="s">
        <v>59</v>
      </c>
      <c r="F83" s="72" t="s">
        <v>424</v>
      </c>
      <c r="G83" s="72" t="s">
        <v>214</v>
      </c>
      <c r="H83" s="72" t="s">
        <v>25</v>
      </c>
      <c r="I83" s="72">
        <v>2006</v>
      </c>
      <c r="J83" s="72" t="s">
        <v>419</v>
      </c>
      <c r="K83" s="72"/>
      <c r="L83" s="72" t="s">
        <v>553</v>
      </c>
      <c r="M83" s="72">
        <v>104</v>
      </c>
      <c r="N83" s="72" t="s">
        <v>63</v>
      </c>
      <c r="O83" s="72" t="s">
        <v>419</v>
      </c>
    </row>
    <row r="84" spans="1:15" ht="12.75">
      <c r="A84" s="151">
        <v>82</v>
      </c>
      <c r="B84" s="72">
        <v>12431</v>
      </c>
      <c r="C84" s="72" t="s">
        <v>282</v>
      </c>
      <c r="D84" s="72" t="s">
        <v>411</v>
      </c>
      <c r="E84" s="72" t="s">
        <v>59</v>
      </c>
      <c r="F84" s="72" t="s">
        <v>420</v>
      </c>
      <c r="G84" s="72" t="s">
        <v>214</v>
      </c>
      <c r="H84" s="72" t="s">
        <v>25</v>
      </c>
      <c r="I84" s="72">
        <v>2008</v>
      </c>
      <c r="J84" s="72" t="s">
        <v>419</v>
      </c>
      <c r="K84" s="72"/>
      <c r="L84" s="72" t="s">
        <v>553</v>
      </c>
      <c r="M84" s="72">
        <v>104</v>
      </c>
      <c r="N84" s="72" t="s">
        <v>63</v>
      </c>
      <c r="O84" s="72" t="s">
        <v>419</v>
      </c>
    </row>
    <row r="85" spans="1:15" ht="12.75">
      <c r="A85" s="151">
        <v>83</v>
      </c>
      <c r="B85" s="72">
        <v>12432</v>
      </c>
      <c r="C85" s="72" t="s">
        <v>284</v>
      </c>
      <c r="D85" s="72" t="s">
        <v>411</v>
      </c>
      <c r="E85" s="72" t="s">
        <v>59</v>
      </c>
      <c r="F85" s="72" t="s">
        <v>416</v>
      </c>
      <c r="G85" s="72" t="s">
        <v>214</v>
      </c>
      <c r="H85" s="72" t="s">
        <v>25</v>
      </c>
      <c r="I85" s="72">
        <v>2005</v>
      </c>
      <c r="J85" s="72" t="s">
        <v>419</v>
      </c>
      <c r="K85" s="72"/>
      <c r="L85" s="72" t="s">
        <v>553</v>
      </c>
      <c r="M85" s="72">
        <v>104</v>
      </c>
      <c r="N85" s="72" t="s">
        <v>63</v>
      </c>
      <c r="O85" s="72" t="s">
        <v>419</v>
      </c>
    </row>
    <row r="86" spans="1:15" ht="12.75">
      <c r="A86" s="151">
        <v>84</v>
      </c>
      <c r="B86" s="72">
        <v>12445</v>
      </c>
      <c r="C86" s="72" t="s">
        <v>269</v>
      </c>
      <c r="D86" s="72" t="s">
        <v>411</v>
      </c>
      <c r="E86" s="72" t="s">
        <v>59</v>
      </c>
      <c r="F86" s="72" t="s">
        <v>429</v>
      </c>
      <c r="G86" s="72" t="s">
        <v>214</v>
      </c>
      <c r="H86" s="72" t="s">
        <v>25</v>
      </c>
      <c r="I86" s="72">
        <v>2010</v>
      </c>
      <c r="J86" s="72" t="s">
        <v>419</v>
      </c>
      <c r="K86" s="72"/>
      <c r="L86" s="72" t="s">
        <v>553</v>
      </c>
      <c r="M86" s="72">
        <v>104</v>
      </c>
      <c r="N86" s="72" t="s">
        <v>63</v>
      </c>
      <c r="O86" s="72" t="s">
        <v>419</v>
      </c>
    </row>
    <row r="87" spans="1:15" ht="12.75">
      <c r="A87" s="151">
        <v>85</v>
      </c>
      <c r="B87" s="72">
        <v>12466</v>
      </c>
      <c r="C87" s="72" t="s">
        <v>273</v>
      </c>
      <c r="D87" s="72" t="s">
        <v>411</v>
      </c>
      <c r="E87" s="72" t="s">
        <v>59</v>
      </c>
      <c r="F87" s="72" t="s">
        <v>422</v>
      </c>
      <c r="G87" s="72" t="s">
        <v>214</v>
      </c>
      <c r="H87" s="72" t="s">
        <v>25</v>
      </c>
      <c r="I87" s="72">
        <v>2004</v>
      </c>
      <c r="J87" s="72" t="s">
        <v>419</v>
      </c>
      <c r="K87" s="72"/>
      <c r="L87" s="72" t="s">
        <v>553</v>
      </c>
      <c r="M87" s="72">
        <v>104</v>
      </c>
      <c r="N87" s="72" t="s">
        <v>63</v>
      </c>
      <c r="O87" s="72" t="s">
        <v>419</v>
      </c>
    </row>
    <row r="88" spans="1:15" ht="12.75">
      <c r="A88" s="151">
        <v>86</v>
      </c>
      <c r="B88" s="72">
        <v>12659</v>
      </c>
      <c r="C88" s="72" t="s">
        <v>280</v>
      </c>
      <c r="D88" s="72" t="s">
        <v>411</v>
      </c>
      <c r="E88" s="72" t="s">
        <v>59</v>
      </c>
      <c r="F88" s="72" t="s">
        <v>420</v>
      </c>
      <c r="G88" s="72" t="s">
        <v>214</v>
      </c>
      <c r="H88" s="72" t="s">
        <v>25</v>
      </c>
      <c r="I88" s="72">
        <v>2008</v>
      </c>
      <c r="J88" s="72" t="s">
        <v>419</v>
      </c>
      <c r="K88" s="72"/>
      <c r="L88" s="72" t="s">
        <v>553</v>
      </c>
      <c r="M88" s="72">
        <v>104</v>
      </c>
      <c r="N88" s="72" t="s">
        <v>63</v>
      </c>
      <c r="O88" s="72" t="s">
        <v>419</v>
      </c>
    </row>
    <row r="89" spans="1:15" ht="12.75">
      <c r="A89" s="151">
        <v>87</v>
      </c>
      <c r="B89" s="72">
        <v>12821</v>
      </c>
      <c r="C89" s="72" t="s">
        <v>270</v>
      </c>
      <c r="D89" s="72" t="s">
        <v>411</v>
      </c>
      <c r="E89" s="72" t="s">
        <v>59</v>
      </c>
      <c r="F89" s="72" t="s">
        <v>433</v>
      </c>
      <c r="G89" s="72" t="s">
        <v>214</v>
      </c>
      <c r="H89" s="72" t="s">
        <v>25</v>
      </c>
      <c r="I89" s="72">
        <v>2011</v>
      </c>
      <c r="J89" s="72" t="s">
        <v>419</v>
      </c>
      <c r="K89" s="72"/>
      <c r="L89" s="72" t="s">
        <v>553</v>
      </c>
      <c r="M89" s="72">
        <v>104</v>
      </c>
      <c r="N89" s="72" t="s">
        <v>63</v>
      </c>
      <c r="O89" s="72" t="s">
        <v>419</v>
      </c>
    </row>
    <row r="90" spans="1:15" ht="12.75">
      <c r="A90" s="151">
        <v>88</v>
      </c>
      <c r="B90" s="72">
        <v>13141</v>
      </c>
      <c r="C90" s="72" t="s">
        <v>480</v>
      </c>
      <c r="D90" s="72" t="s">
        <v>411</v>
      </c>
      <c r="E90" s="72" t="s">
        <v>61</v>
      </c>
      <c r="F90" s="72" t="s">
        <v>58</v>
      </c>
      <c r="G90" s="72" t="s">
        <v>214</v>
      </c>
      <c r="H90" s="72" t="s">
        <v>25</v>
      </c>
      <c r="I90" s="72">
        <v>1990</v>
      </c>
      <c r="J90" s="72" t="s">
        <v>419</v>
      </c>
      <c r="K90" s="72"/>
      <c r="L90" s="72" t="s">
        <v>553</v>
      </c>
      <c r="M90" s="72">
        <v>104</v>
      </c>
      <c r="N90" s="72" t="s">
        <v>63</v>
      </c>
      <c r="O90" s="72" t="s">
        <v>419</v>
      </c>
    </row>
    <row r="91" spans="1:15" ht="12.75">
      <c r="A91" s="151">
        <v>89</v>
      </c>
      <c r="B91" s="72">
        <v>13520</v>
      </c>
      <c r="C91" s="72" t="s">
        <v>481</v>
      </c>
      <c r="D91" s="72" t="s">
        <v>411</v>
      </c>
      <c r="E91" s="72" t="s">
        <v>59</v>
      </c>
      <c r="F91" s="72" t="s">
        <v>435</v>
      </c>
      <c r="G91" s="72" t="s">
        <v>214</v>
      </c>
      <c r="H91" s="72" t="s">
        <v>25</v>
      </c>
      <c r="I91" s="72">
        <v>2012</v>
      </c>
      <c r="J91" s="72" t="s">
        <v>419</v>
      </c>
      <c r="K91" s="72"/>
      <c r="L91" s="72" t="s">
        <v>553</v>
      </c>
      <c r="M91" s="72">
        <v>104</v>
      </c>
      <c r="N91" s="72" t="s">
        <v>63</v>
      </c>
      <c r="O91" s="72" t="s">
        <v>419</v>
      </c>
    </row>
    <row r="92" spans="1:15" ht="12.75">
      <c r="A92" s="151">
        <v>90</v>
      </c>
      <c r="B92" s="72">
        <v>13521</v>
      </c>
      <c r="C92" s="72" t="s">
        <v>363</v>
      </c>
      <c r="D92" s="72" t="s">
        <v>411</v>
      </c>
      <c r="E92" s="72" t="s">
        <v>59</v>
      </c>
      <c r="F92" s="72" t="s">
        <v>420</v>
      </c>
      <c r="G92" s="72" t="s">
        <v>214</v>
      </c>
      <c r="H92" s="72" t="s">
        <v>25</v>
      </c>
      <c r="I92" s="72">
        <v>2008</v>
      </c>
      <c r="J92" s="72" t="s">
        <v>419</v>
      </c>
      <c r="K92" s="72"/>
      <c r="L92" s="72" t="s">
        <v>553</v>
      </c>
      <c r="M92" s="72">
        <v>104</v>
      </c>
      <c r="N92" s="72" t="s">
        <v>63</v>
      </c>
      <c r="O92" s="72" t="s">
        <v>419</v>
      </c>
    </row>
    <row r="93" spans="1:15" ht="12.75">
      <c r="A93" s="151">
        <v>91</v>
      </c>
      <c r="B93" s="72">
        <v>13915</v>
      </c>
      <c r="C93" s="72" t="s">
        <v>482</v>
      </c>
      <c r="D93" s="72" t="s">
        <v>31</v>
      </c>
      <c r="E93" s="72" t="s">
        <v>59</v>
      </c>
      <c r="F93" s="72" t="s">
        <v>424</v>
      </c>
      <c r="G93" s="72" t="s">
        <v>214</v>
      </c>
      <c r="H93" s="72" t="s">
        <v>25</v>
      </c>
      <c r="I93" s="72">
        <v>2006</v>
      </c>
      <c r="J93" s="72" t="s">
        <v>419</v>
      </c>
      <c r="K93" s="72"/>
      <c r="L93" s="72" t="s">
        <v>553</v>
      </c>
      <c r="M93" s="72">
        <v>104</v>
      </c>
      <c r="N93" s="72" t="s">
        <v>63</v>
      </c>
      <c r="O93" s="72" t="s">
        <v>419</v>
      </c>
    </row>
    <row r="94" spans="1:15" ht="12.75">
      <c r="A94" s="151">
        <v>92</v>
      </c>
      <c r="B94" s="72">
        <v>14385</v>
      </c>
      <c r="C94" s="72" t="s">
        <v>483</v>
      </c>
      <c r="D94" s="72" t="s">
        <v>411</v>
      </c>
      <c r="E94" s="72" t="s">
        <v>59</v>
      </c>
      <c r="F94" s="72" t="s">
        <v>431</v>
      </c>
      <c r="G94" s="72" t="s">
        <v>214</v>
      </c>
      <c r="H94" s="72" t="s">
        <v>25</v>
      </c>
      <c r="I94" s="72">
        <v>2009</v>
      </c>
      <c r="J94" s="72" t="s">
        <v>419</v>
      </c>
      <c r="K94" s="72"/>
      <c r="L94" s="72" t="s">
        <v>553</v>
      </c>
      <c r="M94" s="72">
        <v>104</v>
      </c>
      <c r="N94" s="72" t="s">
        <v>63</v>
      </c>
      <c r="O94" s="72" t="s">
        <v>419</v>
      </c>
    </row>
    <row r="95" spans="1:15" ht="12.75">
      <c r="A95" s="151">
        <v>93</v>
      </c>
      <c r="B95" s="72">
        <v>14387</v>
      </c>
      <c r="C95" s="72" t="s">
        <v>484</v>
      </c>
      <c r="D95" s="72" t="s">
        <v>411</v>
      </c>
      <c r="E95" s="72" t="s">
        <v>59</v>
      </c>
      <c r="F95" s="72" t="s">
        <v>420</v>
      </c>
      <c r="G95" s="72" t="s">
        <v>214</v>
      </c>
      <c r="H95" s="72" t="s">
        <v>25</v>
      </c>
      <c r="I95" s="72">
        <v>2008</v>
      </c>
      <c r="J95" s="72" t="s">
        <v>419</v>
      </c>
      <c r="K95" s="72"/>
      <c r="L95" s="72" t="s">
        <v>553</v>
      </c>
      <c r="M95" s="72">
        <v>104</v>
      </c>
      <c r="N95" s="72" t="s">
        <v>63</v>
      </c>
      <c r="O95" s="72" t="s">
        <v>419</v>
      </c>
    </row>
    <row r="96" spans="1:13" ht="12.75">
      <c r="A96" s="151">
        <v>94</v>
      </c>
      <c r="B96">
        <v>1211</v>
      </c>
      <c r="C96" t="s">
        <v>562</v>
      </c>
      <c r="D96" t="s">
        <v>411</v>
      </c>
      <c r="E96" t="s">
        <v>59</v>
      </c>
      <c r="F96" t="s">
        <v>58</v>
      </c>
      <c r="G96" s="152" t="s">
        <v>121</v>
      </c>
      <c r="H96" t="s">
        <v>311</v>
      </c>
      <c r="I96">
        <v>1988</v>
      </c>
      <c r="J96">
        <v>3191</v>
      </c>
      <c r="L96" t="s">
        <v>553</v>
      </c>
      <c r="M96">
        <v>105</v>
      </c>
    </row>
    <row r="97" spans="1:13" ht="12.75">
      <c r="A97" s="151">
        <v>95</v>
      </c>
      <c r="B97">
        <v>3223</v>
      </c>
      <c r="C97" t="s">
        <v>563</v>
      </c>
      <c r="D97" t="s">
        <v>411</v>
      </c>
      <c r="E97" t="s">
        <v>59</v>
      </c>
      <c r="F97" t="s">
        <v>58</v>
      </c>
      <c r="G97" s="152" t="s">
        <v>121</v>
      </c>
      <c r="H97" t="s">
        <v>60</v>
      </c>
      <c r="I97">
        <v>1997</v>
      </c>
      <c r="J97">
        <v>9107</v>
      </c>
      <c r="L97" t="s">
        <v>553</v>
      </c>
      <c r="M97">
        <v>105</v>
      </c>
    </row>
    <row r="98" spans="1:13" ht="12.75">
      <c r="A98" s="151">
        <v>96</v>
      </c>
      <c r="B98">
        <v>7438</v>
      </c>
      <c r="C98" t="s">
        <v>564</v>
      </c>
      <c r="D98" t="s">
        <v>411</v>
      </c>
      <c r="E98" t="s">
        <v>59</v>
      </c>
      <c r="F98" t="s">
        <v>442</v>
      </c>
      <c r="G98" s="152" t="s">
        <v>121</v>
      </c>
      <c r="H98" t="s">
        <v>311</v>
      </c>
      <c r="I98">
        <v>2000</v>
      </c>
      <c r="J98">
        <v>25777</v>
      </c>
      <c r="L98" t="s">
        <v>553</v>
      </c>
      <c r="M98">
        <v>105</v>
      </c>
    </row>
    <row r="99" spans="1:13" ht="12.75">
      <c r="A99" s="151">
        <v>97</v>
      </c>
      <c r="B99">
        <v>8640</v>
      </c>
      <c r="C99" t="s">
        <v>565</v>
      </c>
      <c r="D99" t="s">
        <v>31</v>
      </c>
      <c r="E99" t="s">
        <v>59</v>
      </c>
      <c r="F99" t="s">
        <v>416</v>
      </c>
      <c r="G99" s="152" t="s">
        <v>121</v>
      </c>
      <c r="H99" t="s">
        <v>25</v>
      </c>
      <c r="I99">
        <v>2005</v>
      </c>
      <c r="J99">
        <v>21713</v>
      </c>
      <c r="L99" t="s">
        <v>553</v>
      </c>
      <c r="M99">
        <v>105</v>
      </c>
    </row>
    <row r="100" spans="1:13" ht="12.75">
      <c r="A100" s="151">
        <v>98</v>
      </c>
      <c r="B100">
        <v>8722</v>
      </c>
      <c r="C100" t="s">
        <v>566</v>
      </c>
      <c r="D100" t="s">
        <v>31</v>
      </c>
      <c r="E100" t="s">
        <v>59</v>
      </c>
      <c r="F100" t="s">
        <v>418</v>
      </c>
      <c r="G100" s="152" t="s">
        <v>121</v>
      </c>
      <c r="H100" t="s">
        <v>25</v>
      </c>
      <c r="I100">
        <v>2007</v>
      </c>
      <c r="J100">
        <v>22259</v>
      </c>
      <c r="L100" t="s">
        <v>553</v>
      </c>
      <c r="M100">
        <v>105</v>
      </c>
    </row>
    <row r="101" spans="1:13" ht="12.75">
      <c r="A101" s="151">
        <v>99</v>
      </c>
      <c r="B101">
        <v>10286</v>
      </c>
      <c r="C101" t="s">
        <v>567</v>
      </c>
      <c r="D101" t="s">
        <v>411</v>
      </c>
      <c r="E101" t="s">
        <v>59</v>
      </c>
      <c r="F101" t="s">
        <v>423</v>
      </c>
      <c r="G101" s="152" t="s">
        <v>121</v>
      </c>
      <c r="H101" t="s">
        <v>311</v>
      </c>
      <c r="I101">
        <v>2003</v>
      </c>
      <c r="J101">
        <v>29083</v>
      </c>
      <c r="L101" t="s">
        <v>553</v>
      </c>
      <c r="M101">
        <v>105</v>
      </c>
    </row>
    <row r="102" spans="1:13" ht="12.75">
      <c r="A102" s="151">
        <v>100</v>
      </c>
      <c r="B102">
        <v>10639</v>
      </c>
      <c r="C102" t="s">
        <v>568</v>
      </c>
      <c r="D102" t="s">
        <v>411</v>
      </c>
      <c r="E102" t="s">
        <v>59</v>
      </c>
      <c r="F102" t="s">
        <v>58</v>
      </c>
      <c r="G102" s="152" t="s">
        <v>121</v>
      </c>
      <c r="H102" t="s">
        <v>60</v>
      </c>
      <c r="I102">
        <v>1982</v>
      </c>
      <c r="J102">
        <v>28522</v>
      </c>
      <c r="L102" t="s">
        <v>553</v>
      </c>
      <c r="M102">
        <v>105</v>
      </c>
    </row>
    <row r="103" spans="1:13" ht="12.75">
      <c r="A103" s="151">
        <v>101</v>
      </c>
      <c r="B103">
        <v>11283</v>
      </c>
      <c r="C103" t="s">
        <v>569</v>
      </c>
      <c r="D103" t="s">
        <v>411</v>
      </c>
      <c r="E103" t="s">
        <v>59</v>
      </c>
      <c r="F103" t="s">
        <v>424</v>
      </c>
      <c r="G103" s="152" t="s">
        <v>121</v>
      </c>
      <c r="H103" t="s">
        <v>25</v>
      </c>
      <c r="I103">
        <v>2006</v>
      </c>
      <c r="J103">
        <v>29543</v>
      </c>
      <c r="L103" t="s">
        <v>553</v>
      </c>
      <c r="M103">
        <v>105</v>
      </c>
    </row>
    <row r="104" spans="1:15" ht="12.75">
      <c r="A104" s="151">
        <v>102</v>
      </c>
      <c r="B104" s="72">
        <v>307</v>
      </c>
      <c r="C104" s="72" t="s">
        <v>202</v>
      </c>
      <c r="D104" s="72" t="s">
        <v>411</v>
      </c>
      <c r="E104" s="72" t="s">
        <v>59</v>
      </c>
      <c r="F104" s="72" t="s">
        <v>414</v>
      </c>
      <c r="G104" s="72" t="s">
        <v>199</v>
      </c>
      <c r="H104" s="72" t="s">
        <v>60</v>
      </c>
      <c r="I104" s="72">
        <v>1959</v>
      </c>
      <c r="J104" s="72">
        <v>589</v>
      </c>
      <c r="K104" s="72"/>
      <c r="L104" s="72" t="s">
        <v>553</v>
      </c>
      <c r="M104" s="72">
        <v>106</v>
      </c>
      <c r="N104" s="72"/>
      <c r="O104" s="72" t="s">
        <v>419</v>
      </c>
    </row>
    <row r="105" spans="1:15" ht="12.75">
      <c r="A105" s="151">
        <v>103</v>
      </c>
      <c r="B105" s="72">
        <v>328</v>
      </c>
      <c r="C105" s="72" t="s">
        <v>198</v>
      </c>
      <c r="D105" s="72" t="s">
        <v>411</v>
      </c>
      <c r="E105" s="72" t="s">
        <v>59</v>
      </c>
      <c r="F105" s="72" t="s">
        <v>414</v>
      </c>
      <c r="G105" s="72" t="s">
        <v>199</v>
      </c>
      <c r="H105" s="72" t="s">
        <v>60</v>
      </c>
      <c r="I105" s="72">
        <v>1959</v>
      </c>
      <c r="J105" s="72">
        <v>638</v>
      </c>
      <c r="K105" s="72"/>
      <c r="L105" s="72" t="s">
        <v>553</v>
      </c>
      <c r="M105" s="72">
        <v>106</v>
      </c>
      <c r="N105" s="72"/>
      <c r="O105" s="72" t="s">
        <v>419</v>
      </c>
    </row>
    <row r="106" spans="1:15" ht="12.75">
      <c r="A106" s="151">
        <v>104</v>
      </c>
      <c r="B106" s="72">
        <v>1051</v>
      </c>
      <c r="C106" s="72" t="s">
        <v>339</v>
      </c>
      <c r="D106" s="72" t="s">
        <v>411</v>
      </c>
      <c r="E106" s="72" t="s">
        <v>59</v>
      </c>
      <c r="F106" s="72" t="s">
        <v>58</v>
      </c>
      <c r="G106" s="72" t="s">
        <v>199</v>
      </c>
      <c r="H106" s="72" t="s">
        <v>60</v>
      </c>
      <c r="I106" s="72">
        <v>1983</v>
      </c>
      <c r="J106" s="72">
        <v>2442</v>
      </c>
      <c r="K106" s="72"/>
      <c r="L106" s="72" t="s">
        <v>553</v>
      </c>
      <c r="M106" s="72">
        <v>106</v>
      </c>
      <c r="N106" s="72"/>
      <c r="O106" s="72" t="s">
        <v>419</v>
      </c>
    </row>
    <row r="107" spans="1:15" ht="12.75">
      <c r="A107" s="151">
        <v>105</v>
      </c>
      <c r="B107" s="72">
        <v>5016</v>
      </c>
      <c r="C107" s="72" t="s">
        <v>252</v>
      </c>
      <c r="D107" s="72" t="s">
        <v>411</v>
      </c>
      <c r="E107" s="72" t="s">
        <v>59</v>
      </c>
      <c r="F107" s="72" t="s">
        <v>58</v>
      </c>
      <c r="G107" s="72" t="s">
        <v>199</v>
      </c>
      <c r="H107" s="72" t="s">
        <v>60</v>
      </c>
      <c r="I107" s="72">
        <v>1993</v>
      </c>
      <c r="J107" s="72">
        <v>17708</v>
      </c>
      <c r="K107" s="72"/>
      <c r="L107" s="72" t="s">
        <v>553</v>
      </c>
      <c r="M107" s="72">
        <v>106</v>
      </c>
      <c r="N107" s="72"/>
      <c r="O107" s="72" t="s">
        <v>419</v>
      </c>
    </row>
    <row r="108" spans="1:15" ht="12.75">
      <c r="A108" s="151">
        <v>106</v>
      </c>
      <c r="B108" s="72">
        <v>6209</v>
      </c>
      <c r="C108" s="72" t="s">
        <v>200</v>
      </c>
      <c r="D108" s="72" t="s">
        <v>411</v>
      </c>
      <c r="E108" s="72" t="s">
        <v>59</v>
      </c>
      <c r="F108" s="72" t="s">
        <v>409</v>
      </c>
      <c r="G108" s="72" t="s">
        <v>199</v>
      </c>
      <c r="H108" s="72" t="s">
        <v>60</v>
      </c>
      <c r="I108" s="72">
        <v>1956</v>
      </c>
      <c r="J108" s="72">
        <v>17545</v>
      </c>
      <c r="K108" s="72"/>
      <c r="L108" s="72" t="s">
        <v>553</v>
      </c>
      <c r="M108" s="72">
        <v>106</v>
      </c>
      <c r="N108" s="72"/>
      <c r="O108" s="72" t="s">
        <v>419</v>
      </c>
    </row>
    <row r="109" spans="1:15" ht="12.75">
      <c r="A109" s="151">
        <v>107</v>
      </c>
      <c r="B109" s="72">
        <v>7154</v>
      </c>
      <c r="C109" s="72" t="s">
        <v>497</v>
      </c>
      <c r="D109" s="72" t="s">
        <v>411</v>
      </c>
      <c r="E109" s="72" t="s">
        <v>59</v>
      </c>
      <c r="F109" s="72" t="s">
        <v>415</v>
      </c>
      <c r="G109" s="72" t="s">
        <v>374</v>
      </c>
      <c r="H109" s="72" t="s">
        <v>60</v>
      </c>
      <c r="I109" s="72">
        <v>2001</v>
      </c>
      <c r="J109" s="72" t="s">
        <v>419</v>
      </c>
      <c r="K109" s="72"/>
      <c r="L109" s="72" t="s">
        <v>553</v>
      </c>
      <c r="M109" s="72">
        <v>107</v>
      </c>
      <c r="N109" s="72"/>
      <c r="O109" s="72" t="s">
        <v>419</v>
      </c>
    </row>
    <row r="110" spans="1:15" ht="12.75">
      <c r="A110" s="151">
        <v>108</v>
      </c>
      <c r="B110" s="72">
        <v>8551</v>
      </c>
      <c r="C110" s="72" t="s">
        <v>498</v>
      </c>
      <c r="D110" s="72" t="s">
        <v>411</v>
      </c>
      <c r="E110" s="72" t="s">
        <v>59</v>
      </c>
      <c r="F110" s="72" t="s">
        <v>473</v>
      </c>
      <c r="G110" s="72" t="s">
        <v>374</v>
      </c>
      <c r="H110" s="72" t="s">
        <v>60</v>
      </c>
      <c r="I110" s="72">
        <v>2002</v>
      </c>
      <c r="J110" s="72" t="s">
        <v>419</v>
      </c>
      <c r="K110" s="72"/>
      <c r="L110" s="72" t="s">
        <v>553</v>
      </c>
      <c r="M110" s="72">
        <v>107</v>
      </c>
      <c r="N110" s="72"/>
      <c r="O110" s="72" t="s">
        <v>419</v>
      </c>
    </row>
    <row r="111" spans="1:15" ht="12.75">
      <c r="A111" s="151">
        <v>109</v>
      </c>
      <c r="B111" s="72">
        <v>10106</v>
      </c>
      <c r="C111" s="72" t="s">
        <v>499</v>
      </c>
      <c r="D111" s="72" t="s">
        <v>411</v>
      </c>
      <c r="E111" s="72" t="s">
        <v>59</v>
      </c>
      <c r="F111" s="72" t="s">
        <v>58</v>
      </c>
      <c r="G111" s="72" t="s">
        <v>374</v>
      </c>
      <c r="H111" s="72" t="s">
        <v>60</v>
      </c>
      <c r="I111" s="72">
        <v>1992</v>
      </c>
      <c r="J111" s="72" t="s">
        <v>419</v>
      </c>
      <c r="K111" s="72"/>
      <c r="L111" s="72" t="s">
        <v>553</v>
      </c>
      <c r="M111" s="72">
        <v>107</v>
      </c>
      <c r="N111" s="72"/>
      <c r="O111" s="72" t="s">
        <v>419</v>
      </c>
    </row>
    <row r="112" spans="1:15" ht="12.75">
      <c r="A112" s="151">
        <v>110</v>
      </c>
      <c r="B112" s="72">
        <v>11257</v>
      </c>
      <c r="C112" s="72" t="s">
        <v>500</v>
      </c>
      <c r="D112" s="72" t="s">
        <v>411</v>
      </c>
      <c r="E112" s="72" t="s">
        <v>59</v>
      </c>
      <c r="F112" s="72" t="s">
        <v>412</v>
      </c>
      <c r="G112" s="72" t="s">
        <v>374</v>
      </c>
      <c r="H112" s="72" t="s">
        <v>60</v>
      </c>
      <c r="I112" s="72">
        <v>1979</v>
      </c>
      <c r="J112" s="72" t="s">
        <v>419</v>
      </c>
      <c r="K112" s="72"/>
      <c r="L112" s="72" t="s">
        <v>553</v>
      </c>
      <c r="M112" s="72">
        <v>107</v>
      </c>
      <c r="N112" s="72"/>
      <c r="O112" s="72" t="s">
        <v>419</v>
      </c>
    </row>
    <row r="113" spans="1:15" ht="12.75">
      <c r="A113" s="151">
        <v>111</v>
      </c>
      <c r="B113" s="72">
        <v>13169</v>
      </c>
      <c r="C113" s="72" t="s">
        <v>501</v>
      </c>
      <c r="D113" s="72" t="s">
        <v>411</v>
      </c>
      <c r="E113" s="72" t="s">
        <v>59</v>
      </c>
      <c r="F113" s="72" t="s">
        <v>58</v>
      </c>
      <c r="G113" s="72" t="s">
        <v>374</v>
      </c>
      <c r="H113" s="72" t="s">
        <v>60</v>
      </c>
      <c r="I113" s="72">
        <v>1992</v>
      </c>
      <c r="J113" s="72">
        <v>8786</v>
      </c>
      <c r="K113" s="72"/>
      <c r="L113" s="72" t="s">
        <v>553</v>
      </c>
      <c r="M113" s="72">
        <v>107</v>
      </c>
      <c r="N113" s="72"/>
      <c r="O113" s="72" t="s">
        <v>419</v>
      </c>
    </row>
    <row r="114" spans="1:15" ht="12.75">
      <c r="A114" s="151">
        <v>112</v>
      </c>
      <c r="B114" s="72">
        <v>292</v>
      </c>
      <c r="C114" s="72" t="s">
        <v>177</v>
      </c>
      <c r="D114" s="72" t="s">
        <v>411</v>
      </c>
      <c r="E114" s="72" t="s">
        <v>59</v>
      </c>
      <c r="F114" s="72" t="s">
        <v>414</v>
      </c>
      <c r="G114" s="72" t="s">
        <v>173</v>
      </c>
      <c r="H114" s="72" t="s">
        <v>60</v>
      </c>
      <c r="I114" s="72">
        <v>1958</v>
      </c>
      <c r="J114" s="72"/>
      <c r="K114" s="72"/>
      <c r="L114" s="72" t="s">
        <v>553</v>
      </c>
      <c r="M114" s="72">
        <v>108</v>
      </c>
      <c r="N114" s="72"/>
      <c r="O114" s="72" t="s">
        <v>419</v>
      </c>
    </row>
    <row r="115" spans="1:15" ht="12.75">
      <c r="A115" s="151">
        <v>113</v>
      </c>
      <c r="B115" s="72">
        <v>312</v>
      </c>
      <c r="C115" s="72" t="s">
        <v>186</v>
      </c>
      <c r="D115" s="72" t="s">
        <v>411</v>
      </c>
      <c r="E115" s="72" t="s">
        <v>59</v>
      </c>
      <c r="F115" s="72" t="s">
        <v>414</v>
      </c>
      <c r="G115" s="72" t="s">
        <v>173</v>
      </c>
      <c r="H115" s="72" t="s">
        <v>25</v>
      </c>
      <c r="I115" s="72">
        <v>1959</v>
      </c>
      <c r="J115" s="72"/>
      <c r="K115" s="72"/>
      <c r="L115" s="72" t="s">
        <v>553</v>
      </c>
      <c r="M115" s="72">
        <v>108</v>
      </c>
      <c r="N115" s="72"/>
      <c r="O115" s="72" t="s">
        <v>419</v>
      </c>
    </row>
    <row r="116" spans="1:15" ht="12.75">
      <c r="A116" s="151">
        <v>114</v>
      </c>
      <c r="B116" s="72">
        <v>395</v>
      </c>
      <c r="C116" s="72" t="s">
        <v>180</v>
      </c>
      <c r="D116" s="72" t="s">
        <v>411</v>
      </c>
      <c r="E116" s="72" t="s">
        <v>59</v>
      </c>
      <c r="F116" s="72" t="s">
        <v>414</v>
      </c>
      <c r="G116" s="72" t="s">
        <v>173</v>
      </c>
      <c r="H116" s="72" t="s">
        <v>60</v>
      </c>
      <c r="I116" s="72">
        <v>1961</v>
      </c>
      <c r="J116" s="72"/>
      <c r="K116" s="72"/>
      <c r="L116" s="72" t="s">
        <v>553</v>
      </c>
      <c r="M116" s="72">
        <v>108</v>
      </c>
      <c r="N116" s="72"/>
      <c r="O116" s="72" t="s">
        <v>419</v>
      </c>
    </row>
    <row r="117" spans="1:15" ht="12.75">
      <c r="A117" s="151">
        <v>115</v>
      </c>
      <c r="B117" s="72">
        <v>406</v>
      </c>
      <c r="C117" s="72" t="s">
        <v>182</v>
      </c>
      <c r="D117" s="72" t="s">
        <v>411</v>
      </c>
      <c r="E117" s="72" t="s">
        <v>59</v>
      </c>
      <c r="F117" s="72" t="s">
        <v>410</v>
      </c>
      <c r="G117" s="72" t="s">
        <v>173</v>
      </c>
      <c r="H117" s="72" t="s">
        <v>25</v>
      </c>
      <c r="I117" s="72">
        <v>1962</v>
      </c>
      <c r="J117" s="72"/>
      <c r="K117" s="72"/>
      <c r="L117" s="72" t="s">
        <v>553</v>
      </c>
      <c r="M117" s="72">
        <v>108</v>
      </c>
      <c r="N117" s="72"/>
      <c r="O117" s="72" t="s">
        <v>419</v>
      </c>
    </row>
    <row r="118" spans="1:15" ht="12.75">
      <c r="A118" s="151">
        <v>116</v>
      </c>
      <c r="B118" s="72">
        <v>507</v>
      </c>
      <c r="C118" s="72" t="s">
        <v>175</v>
      </c>
      <c r="D118" s="72" t="s">
        <v>411</v>
      </c>
      <c r="E118" s="72" t="s">
        <v>59</v>
      </c>
      <c r="F118" s="72" t="s">
        <v>410</v>
      </c>
      <c r="G118" s="72" t="s">
        <v>173</v>
      </c>
      <c r="H118" s="72" t="s">
        <v>60</v>
      </c>
      <c r="I118" s="72">
        <v>1966</v>
      </c>
      <c r="J118" s="72"/>
      <c r="K118" s="72"/>
      <c r="L118" s="72" t="s">
        <v>553</v>
      </c>
      <c r="M118" s="72">
        <v>108</v>
      </c>
      <c r="N118" s="72"/>
      <c r="O118" s="72" t="s">
        <v>419</v>
      </c>
    </row>
    <row r="119" spans="1:15" ht="12.75">
      <c r="A119" s="151">
        <v>117</v>
      </c>
      <c r="B119" s="72">
        <v>549</v>
      </c>
      <c r="C119" s="72" t="s">
        <v>193</v>
      </c>
      <c r="D119" s="72" t="s">
        <v>411</v>
      </c>
      <c r="E119" s="72" t="s">
        <v>59</v>
      </c>
      <c r="F119" s="72" t="s">
        <v>410</v>
      </c>
      <c r="G119" s="72" t="s">
        <v>173</v>
      </c>
      <c r="H119" s="72" t="s">
        <v>25</v>
      </c>
      <c r="I119" s="72">
        <v>1967</v>
      </c>
      <c r="J119" s="72"/>
      <c r="K119" s="72"/>
      <c r="L119" s="72" t="s">
        <v>553</v>
      </c>
      <c r="M119" s="72">
        <v>108</v>
      </c>
      <c r="N119" s="72"/>
      <c r="O119" s="72" t="s">
        <v>419</v>
      </c>
    </row>
    <row r="120" spans="1:15" ht="12.75">
      <c r="A120" s="151">
        <v>118</v>
      </c>
      <c r="B120" s="72">
        <v>606</v>
      </c>
      <c r="C120" s="72" t="s">
        <v>181</v>
      </c>
      <c r="D120" s="72" t="s">
        <v>411</v>
      </c>
      <c r="E120" s="72" t="s">
        <v>59</v>
      </c>
      <c r="F120" s="72" t="s">
        <v>410</v>
      </c>
      <c r="G120" s="72" t="s">
        <v>173</v>
      </c>
      <c r="H120" s="72" t="s">
        <v>25</v>
      </c>
      <c r="I120" s="72">
        <v>1969</v>
      </c>
      <c r="J120" s="72"/>
      <c r="K120" s="72"/>
      <c r="L120" s="72" t="s">
        <v>553</v>
      </c>
      <c r="M120" s="72">
        <v>108</v>
      </c>
      <c r="N120" s="72"/>
      <c r="O120" s="72" t="s">
        <v>419</v>
      </c>
    </row>
    <row r="121" spans="1:15" ht="12.75">
      <c r="A121" s="151">
        <v>119</v>
      </c>
      <c r="B121" s="72">
        <v>650</v>
      </c>
      <c r="C121" s="72" t="s">
        <v>176</v>
      </c>
      <c r="D121" s="72" t="s">
        <v>411</v>
      </c>
      <c r="E121" s="72" t="s">
        <v>59</v>
      </c>
      <c r="F121" s="72" t="s">
        <v>410</v>
      </c>
      <c r="G121" s="72" t="s">
        <v>173</v>
      </c>
      <c r="H121" s="72" t="s">
        <v>25</v>
      </c>
      <c r="I121" s="72">
        <v>1971</v>
      </c>
      <c r="J121" s="72"/>
      <c r="K121" s="72"/>
      <c r="L121" s="72" t="s">
        <v>553</v>
      </c>
      <c r="M121" s="72">
        <v>108</v>
      </c>
      <c r="N121" s="72"/>
      <c r="O121" s="72" t="s">
        <v>419</v>
      </c>
    </row>
    <row r="122" spans="1:15" ht="12.75">
      <c r="A122" s="151">
        <v>120</v>
      </c>
      <c r="B122" s="72">
        <v>651</v>
      </c>
      <c r="C122" s="72" t="s">
        <v>164</v>
      </c>
      <c r="D122" s="72" t="s">
        <v>411</v>
      </c>
      <c r="E122" s="72" t="s">
        <v>59</v>
      </c>
      <c r="F122" s="72" t="s">
        <v>410</v>
      </c>
      <c r="G122" s="72" t="s">
        <v>173</v>
      </c>
      <c r="H122" s="72" t="s">
        <v>25</v>
      </c>
      <c r="I122" s="72">
        <v>1971</v>
      </c>
      <c r="J122" s="72"/>
      <c r="K122" s="72"/>
      <c r="L122" s="72" t="s">
        <v>553</v>
      </c>
      <c r="M122" s="72">
        <v>108</v>
      </c>
      <c r="N122" s="72"/>
      <c r="O122" s="72" t="s">
        <v>419</v>
      </c>
    </row>
    <row r="123" spans="1:15" ht="12.75">
      <c r="A123" s="151">
        <v>121</v>
      </c>
      <c r="B123" s="72">
        <v>694</v>
      </c>
      <c r="C123" s="72" t="s">
        <v>191</v>
      </c>
      <c r="D123" s="72" t="s">
        <v>31</v>
      </c>
      <c r="E123" s="72" t="s">
        <v>59</v>
      </c>
      <c r="F123" s="72" t="s">
        <v>412</v>
      </c>
      <c r="G123" s="72" t="s">
        <v>173</v>
      </c>
      <c r="H123" s="72" t="s">
        <v>25</v>
      </c>
      <c r="I123" s="72">
        <v>1972</v>
      </c>
      <c r="J123" s="72"/>
      <c r="K123" s="72"/>
      <c r="L123" s="72" t="s">
        <v>553</v>
      </c>
      <c r="M123" s="72">
        <v>108</v>
      </c>
      <c r="N123" s="72"/>
      <c r="O123" s="72" t="s">
        <v>419</v>
      </c>
    </row>
    <row r="124" spans="1:15" ht="12.75">
      <c r="A124" s="151">
        <v>122</v>
      </c>
      <c r="B124" s="72">
        <v>740</v>
      </c>
      <c r="C124" s="72" t="s">
        <v>192</v>
      </c>
      <c r="D124" s="72" t="s">
        <v>411</v>
      </c>
      <c r="E124" s="72" t="s">
        <v>59</v>
      </c>
      <c r="F124" s="72" t="s">
        <v>412</v>
      </c>
      <c r="G124" s="72" t="s">
        <v>173</v>
      </c>
      <c r="H124" s="72" t="s">
        <v>60</v>
      </c>
      <c r="I124" s="72">
        <v>1974</v>
      </c>
      <c r="J124" s="72"/>
      <c r="K124" s="72"/>
      <c r="L124" s="72" t="s">
        <v>553</v>
      </c>
      <c r="M124" s="72">
        <v>108</v>
      </c>
      <c r="N124" s="72"/>
      <c r="O124" s="72" t="s">
        <v>419</v>
      </c>
    </row>
    <row r="125" spans="1:15" ht="12.75">
      <c r="A125" s="151">
        <v>123</v>
      </c>
      <c r="B125" s="72">
        <v>922</v>
      </c>
      <c r="C125" s="72" t="s">
        <v>228</v>
      </c>
      <c r="D125" s="72" t="s">
        <v>411</v>
      </c>
      <c r="E125" s="72" t="s">
        <v>59</v>
      </c>
      <c r="F125" s="72" t="s">
        <v>412</v>
      </c>
      <c r="G125" s="72" t="s">
        <v>173</v>
      </c>
      <c r="H125" s="72" t="s">
        <v>60</v>
      </c>
      <c r="I125" s="72">
        <v>1979</v>
      </c>
      <c r="J125" s="72"/>
      <c r="K125" s="72"/>
      <c r="L125" s="72" t="s">
        <v>553</v>
      </c>
      <c r="M125" s="72">
        <v>108</v>
      </c>
      <c r="N125" s="72"/>
      <c r="O125" s="72" t="s">
        <v>419</v>
      </c>
    </row>
    <row r="126" spans="1:15" ht="12.75">
      <c r="A126" s="151">
        <v>124</v>
      </c>
      <c r="B126" s="72">
        <v>949</v>
      </c>
      <c r="C126" s="72" t="s">
        <v>230</v>
      </c>
      <c r="D126" s="72" t="s">
        <v>411</v>
      </c>
      <c r="E126" s="72" t="s">
        <v>59</v>
      </c>
      <c r="F126" s="72" t="s">
        <v>412</v>
      </c>
      <c r="G126" s="72" t="s">
        <v>173</v>
      </c>
      <c r="H126" s="72" t="s">
        <v>60</v>
      </c>
      <c r="I126" s="72">
        <v>1980</v>
      </c>
      <c r="J126" s="72"/>
      <c r="K126" s="72"/>
      <c r="L126" s="72" t="s">
        <v>553</v>
      </c>
      <c r="M126" s="72">
        <v>108</v>
      </c>
      <c r="N126" s="72"/>
      <c r="O126" s="72" t="s">
        <v>419</v>
      </c>
    </row>
    <row r="127" spans="1:15" ht="12.75">
      <c r="A127" s="151">
        <v>125</v>
      </c>
      <c r="B127" s="72">
        <v>1886</v>
      </c>
      <c r="C127" s="72" t="s">
        <v>190</v>
      </c>
      <c r="D127" s="72" t="s">
        <v>411</v>
      </c>
      <c r="E127" s="72" t="s">
        <v>59</v>
      </c>
      <c r="F127" s="72" t="s">
        <v>409</v>
      </c>
      <c r="G127" s="72" t="s">
        <v>173</v>
      </c>
      <c r="H127" s="72" t="s">
        <v>25</v>
      </c>
      <c r="I127" s="72">
        <v>1952</v>
      </c>
      <c r="J127" s="72"/>
      <c r="K127" s="72"/>
      <c r="L127" s="72" t="s">
        <v>553</v>
      </c>
      <c r="M127" s="72">
        <v>108</v>
      </c>
      <c r="N127" s="72"/>
      <c r="O127" s="72" t="s">
        <v>419</v>
      </c>
    </row>
    <row r="128" spans="1:15" ht="12.75">
      <c r="A128" s="151">
        <v>126</v>
      </c>
      <c r="B128" s="72">
        <v>1919</v>
      </c>
      <c r="C128" s="72" t="s">
        <v>179</v>
      </c>
      <c r="D128" s="72" t="s">
        <v>411</v>
      </c>
      <c r="E128" s="72" t="s">
        <v>59</v>
      </c>
      <c r="F128" s="72" t="s">
        <v>409</v>
      </c>
      <c r="G128" s="72" t="s">
        <v>173</v>
      </c>
      <c r="H128" s="72" t="s">
        <v>25</v>
      </c>
      <c r="I128" s="72">
        <v>1952</v>
      </c>
      <c r="J128" s="72"/>
      <c r="K128" s="72"/>
      <c r="L128" s="72" t="s">
        <v>553</v>
      </c>
      <c r="M128" s="72">
        <v>108</v>
      </c>
      <c r="N128" s="72"/>
      <c r="O128" s="72" t="s">
        <v>419</v>
      </c>
    </row>
    <row r="129" spans="1:15" ht="12.75">
      <c r="A129" s="151">
        <v>127</v>
      </c>
      <c r="B129" s="72">
        <v>2330</v>
      </c>
      <c r="C129" s="72" t="s">
        <v>183</v>
      </c>
      <c r="D129" s="72" t="s">
        <v>31</v>
      </c>
      <c r="E129" s="72" t="s">
        <v>59</v>
      </c>
      <c r="F129" s="72" t="s">
        <v>410</v>
      </c>
      <c r="G129" s="72" t="s">
        <v>173</v>
      </c>
      <c r="H129" s="72" t="s">
        <v>25</v>
      </c>
      <c r="I129" s="72">
        <v>1964</v>
      </c>
      <c r="J129" s="72"/>
      <c r="K129" s="72"/>
      <c r="L129" s="72" t="s">
        <v>553</v>
      </c>
      <c r="M129" s="72">
        <v>108</v>
      </c>
      <c r="N129" s="72"/>
      <c r="O129" s="72" t="s">
        <v>419</v>
      </c>
    </row>
    <row r="130" spans="1:15" ht="12.75">
      <c r="A130" s="151">
        <v>128</v>
      </c>
      <c r="B130" s="72">
        <v>2365</v>
      </c>
      <c r="C130" s="72" t="s">
        <v>178</v>
      </c>
      <c r="D130" s="72" t="s">
        <v>411</v>
      </c>
      <c r="E130" s="72" t="s">
        <v>59</v>
      </c>
      <c r="F130" s="72" t="s">
        <v>410</v>
      </c>
      <c r="G130" s="72" t="s">
        <v>173</v>
      </c>
      <c r="H130" s="72" t="s">
        <v>25</v>
      </c>
      <c r="I130" s="72">
        <v>1970</v>
      </c>
      <c r="J130" s="72"/>
      <c r="K130" s="72"/>
      <c r="L130" s="72" t="s">
        <v>553</v>
      </c>
      <c r="M130" s="72">
        <v>108</v>
      </c>
      <c r="N130" s="72"/>
      <c r="O130" s="72" t="s">
        <v>419</v>
      </c>
    </row>
    <row r="131" spans="1:15" ht="12.75">
      <c r="A131" s="151">
        <v>129</v>
      </c>
      <c r="B131" s="72">
        <v>3181</v>
      </c>
      <c r="C131" s="72" t="s">
        <v>189</v>
      </c>
      <c r="D131" s="72" t="s">
        <v>411</v>
      </c>
      <c r="E131" s="72" t="s">
        <v>59</v>
      </c>
      <c r="F131" s="72" t="s">
        <v>410</v>
      </c>
      <c r="G131" s="72" t="s">
        <v>173</v>
      </c>
      <c r="H131" s="72" t="s">
        <v>25</v>
      </c>
      <c r="I131" s="72">
        <v>1967</v>
      </c>
      <c r="J131" s="72"/>
      <c r="K131" s="72"/>
      <c r="L131" s="72" t="s">
        <v>553</v>
      </c>
      <c r="M131" s="72">
        <v>108</v>
      </c>
      <c r="N131" s="72"/>
      <c r="O131" s="72" t="s">
        <v>419</v>
      </c>
    </row>
    <row r="132" spans="1:15" ht="12.75">
      <c r="A132" s="151">
        <v>130</v>
      </c>
      <c r="B132" s="72">
        <v>3217</v>
      </c>
      <c r="C132" s="72" t="s">
        <v>454</v>
      </c>
      <c r="D132" s="72" t="s">
        <v>411</v>
      </c>
      <c r="E132" s="72" t="s">
        <v>59</v>
      </c>
      <c r="F132" s="72" t="s">
        <v>410</v>
      </c>
      <c r="G132" s="72" t="s">
        <v>173</v>
      </c>
      <c r="H132" s="72" t="s">
        <v>60</v>
      </c>
      <c r="I132" s="72">
        <v>1964</v>
      </c>
      <c r="J132" s="72"/>
      <c r="K132" s="72"/>
      <c r="L132" s="72" t="s">
        <v>553</v>
      </c>
      <c r="M132" s="72">
        <v>108</v>
      </c>
      <c r="N132" s="72"/>
      <c r="O132" s="72" t="s">
        <v>419</v>
      </c>
    </row>
    <row r="133" spans="1:15" ht="12.75">
      <c r="A133" s="151">
        <v>131</v>
      </c>
      <c r="B133" s="72">
        <v>3317</v>
      </c>
      <c r="C133" s="72" t="s">
        <v>184</v>
      </c>
      <c r="D133" s="72" t="s">
        <v>411</v>
      </c>
      <c r="E133" s="72" t="s">
        <v>59</v>
      </c>
      <c r="F133" s="72" t="s">
        <v>425</v>
      </c>
      <c r="G133" s="72" t="s">
        <v>173</v>
      </c>
      <c r="H133" s="72" t="s">
        <v>25</v>
      </c>
      <c r="I133" s="72">
        <v>1950</v>
      </c>
      <c r="J133" s="72"/>
      <c r="K133" s="72"/>
      <c r="L133" s="72" t="s">
        <v>553</v>
      </c>
      <c r="M133" s="72">
        <v>108</v>
      </c>
      <c r="N133" s="72"/>
      <c r="O133" s="72" t="s">
        <v>419</v>
      </c>
    </row>
    <row r="134" spans="1:15" ht="12.75">
      <c r="A134" s="151">
        <v>132</v>
      </c>
      <c r="B134" s="72">
        <v>3548</v>
      </c>
      <c r="C134" s="72" t="s">
        <v>172</v>
      </c>
      <c r="D134" s="72" t="s">
        <v>411</v>
      </c>
      <c r="E134" s="72" t="s">
        <v>59</v>
      </c>
      <c r="F134" s="72" t="s">
        <v>410</v>
      </c>
      <c r="G134" s="72" t="s">
        <v>173</v>
      </c>
      <c r="H134" s="72" t="s">
        <v>60</v>
      </c>
      <c r="I134" s="72">
        <v>1968</v>
      </c>
      <c r="J134" s="72"/>
      <c r="K134" s="72"/>
      <c r="L134" s="72" t="s">
        <v>553</v>
      </c>
      <c r="M134" s="72">
        <v>108</v>
      </c>
      <c r="N134" s="72"/>
      <c r="O134" s="72" t="s">
        <v>419</v>
      </c>
    </row>
    <row r="135" spans="1:15" ht="12.75">
      <c r="A135" s="151">
        <v>133</v>
      </c>
      <c r="B135" s="72">
        <v>5430</v>
      </c>
      <c r="C135" s="72" t="s">
        <v>455</v>
      </c>
      <c r="D135" s="72" t="s">
        <v>411</v>
      </c>
      <c r="E135" s="72" t="s">
        <v>59</v>
      </c>
      <c r="F135" s="72" t="s">
        <v>409</v>
      </c>
      <c r="G135" s="72" t="s">
        <v>173</v>
      </c>
      <c r="H135" s="72" t="s">
        <v>25</v>
      </c>
      <c r="I135" s="72">
        <v>1956</v>
      </c>
      <c r="J135" s="72" t="s">
        <v>419</v>
      </c>
      <c r="K135" s="72"/>
      <c r="L135" s="72" t="s">
        <v>553</v>
      </c>
      <c r="M135" s="72">
        <v>108</v>
      </c>
      <c r="N135" s="72"/>
      <c r="O135" s="72" t="s">
        <v>419</v>
      </c>
    </row>
    <row r="136" spans="1:15" ht="12.75">
      <c r="A136" s="151">
        <v>134</v>
      </c>
      <c r="B136" s="72">
        <v>5620</v>
      </c>
      <c r="C136" s="72" t="s">
        <v>187</v>
      </c>
      <c r="D136" s="72" t="s">
        <v>411</v>
      </c>
      <c r="E136" s="72" t="s">
        <v>59</v>
      </c>
      <c r="F136" s="72" t="s">
        <v>412</v>
      </c>
      <c r="G136" s="72" t="s">
        <v>173</v>
      </c>
      <c r="H136" s="72" t="s">
        <v>25</v>
      </c>
      <c r="I136" s="72">
        <v>1975</v>
      </c>
      <c r="J136" s="72"/>
      <c r="K136" s="72"/>
      <c r="L136" s="72" t="s">
        <v>553</v>
      </c>
      <c r="M136" s="72">
        <v>108</v>
      </c>
      <c r="N136" s="72"/>
      <c r="O136" s="72" t="s">
        <v>419</v>
      </c>
    </row>
    <row r="137" spans="1:15" ht="12.75">
      <c r="A137" s="151">
        <v>135</v>
      </c>
      <c r="B137" s="72">
        <v>5759</v>
      </c>
      <c r="C137" s="72" t="s">
        <v>174</v>
      </c>
      <c r="D137" s="72" t="s">
        <v>411</v>
      </c>
      <c r="E137" s="72" t="s">
        <v>59</v>
      </c>
      <c r="F137" s="72" t="s">
        <v>410</v>
      </c>
      <c r="G137" s="72" t="s">
        <v>173</v>
      </c>
      <c r="H137" s="72" t="s">
        <v>25</v>
      </c>
      <c r="I137" s="72">
        <v>1962</v>
      </c>
      <c r="J137" s="72"/>
      <c r="K137" s="72"/>
      <c r="L137" s="72" t="s">
        <v>553</v>
      </c>
      <c r="M137" s="72">
        <v>108</v>
      </c>
      <c r="N137" s="72"/>
      <c r="O137" s="72" t="s">
        <v>419</v>
      </c>
    </row>
    <row r="138" spans="1:15" ht="12.75">
      <c r="A138" s="151">
        <v>136</v>
      </c>
      <c r="B138" s="72">
        <v>6201</v>
      </c>
      <c r="C138" s="72" t="s">
        <v>185</v>
      </c>
      <c r="D138" s="72" t="s">
        <v>411</v>
      </c>
      <c r="E138" s="72" t="s">
        <v>59</v>
      </c>
      <c r="F138" s="72" t="s">
        <v>410</v>
      </c>
      <c r="G138" s="72" t="s">
        <v>173</v>
      </c>
      <c r="H138" s="72" t="s">
        <v>25</v>
      </c>
      <c r="I138" s="72">
        <v>1965</v>
      </c>
      <c r="J138" s="72"/>
      <c r="K138" s="72"/>
      <c r="L138" s="72" t="s">
        <v>553</v>
      </c>
      <c r="M138" s="72">
        <v>108</v>
      </c>
      <c r="N138" s="72"/>
      <c r="O138" s="72" t="s">
        <v>419</v>
      </c>
    </row>
    <row r="139" spans="1:15" ht="12.75">
      <c r="A139" s="151">
        <v>137</v>
      </c>
      <c r="B139" s="72">
        <v>6639</v>
      </c>
      <c r="C139" s="72" t="s">
        <v>201</v>
      </c>
      <c r="D139" s="72" t="s">
        <v>411</v>
      </c>
      <c r="E139" s="72" t="s">
        <v>59</v>
      </c>
      <c r="F139" s="72" t="s">
        <v>409</v>
      </c>
      <c r="G139" s="72" t="s">
        <v>173</v>
      </c>
      <c r="H139" s="72" t="s">
        <v>60</v>
      </c>
      <c r="I139" s="72">
        <v>1956</v>
      </c>
      <c r="J139" s="72">
        <v>18293</v>
      </c>
      <c r="K139" s="72"/>
      <c r="L139" s="72" t="s">
        <v>553</v>
      </c>
      <c r="M139" s="72">
        <v>108</v>
      </c>
      <c r="N139" s="72"/>
      <c r="O139" s="72" t="s">
        <v>419</v>
      </c>
    </row>
    <row r="140" spans="1:15" ht="12.75">
      <c r="A140" s="151">
        <v>138</v>
      </c>
      <c r="B140" s="72">
        <v>7213</v>
      </c>
      <c r="C140" s="72" t="s">
        <v>360</v>
      </c>
      <c r="D140" s="72" t="s">
        <v>411</v>
      </c>
      <c r="E140" s="72" t="s">
        <v>59</v>
      </c>
      <c r="F140" s="72" t="s">
        <v>410</v>
      </c>
      <c r="G140" s="72" t="s">
        <v>173</v>
      </c>
      <c r="H140" s="72" t="s">
        <v>60</v>
      </c>
      <c r="I140" s="72">
        <v>1962</v>
      </c>
      <c r="J140" s="72"/>
      <c r="K140" s="72"/>
      <c r="L140" s="72" t="s">
        <v>553</v>
      </c>
      <c r="M140" s="72">
        <v>108</v>
      </c>
      <c r="N140" s="72"/>
      <c r="O140" s="72" t="s">
        <v>419</v>
      </c>
    </row>
    <row r="141" spans="1:15" ht="12.75">
      <c r="A141" s="151">
        <v>139</v>
      </c>
      <c r="B141" s="72">
        <v>7587</v>
      </c>
      <c r="C141" s="72" t="s">
        <v>194</v>
      </c>
      <c r="D141" s="72" t="s">
        <v>411</v>
      </c>
      <c r="E141" s="72" t="s">
        <v>59</v>
      </c>
      <c r="F141" s="72" t="s">
        <v>409</v>
      </c>
      <c r="G141" s="72" t="s">
        <v>173</v>
      </c>
      <c r="H141" s="72" t="s">
        <v>25</v>
      </c>
      <c r="I141" s="72">
        <v>1956</v>
      </c>
      <c r="J141" s="72"/>
      <c r="K141" s="72"/>
      <c r="L141" s="72" t="s">
        <v>553</v>
      </c>
      <c r="M141" s="72">
        <v>108</v>
      </c>
      <c r="N141" s="72"/>
      <c r="O141" s="72" t="s">
        <v>419</v>
      </c>
    </row>
    <row r="142" spans="1:15" ht="12.75">
      <c r="A142" s="151">
        <v>140</v>
      </c>
      <c r="B142" s="72">
        <v>8466</v>
      </c>
      <c r="C142" s="72" t="s">
        <v>188</v>
      </c>
      <c r="D142" s="72" t="s">
        <v>411</v>
      </c>
      <c r="E142" s="72" t="s">
        <v>61</v>
      </c>
      <c r="F142" s="72" t="s">
        <v>412</v>
      </c>
      <c r="G142" s="72" t="s">
        <v>173</v>
      </c>
      <c r="H142" s="72" t="s">
        <v>60</v>
      </c>
      <c r="I142" s="72">
        <v>1973</v>
      </c>
      <c r="J142" s="72"/>
      <c r="K142" s="72"/>
      <c r="L142" s="72" t="s">
        <v>553</v>
      </c>
      <c r="M142" s="72">
        <v>108</v>
      </c>
      <c r="N142" s="72"/>
      <c r="O142" s="72" t="s">
        <v>419</v>
      </c>
    </row>
    <row r="143" spans="1:15" ht="12.75">
      <c r="A143" s="151">
        <v>141</v>
      </c>
      <c r="B143" s="72">
        <v>14626</v>
      </c>
      <c r="C143" s="72" t="s">
        <v>555</v>
      </c>
      <c r="D143" s="72" t="s">
        <v>411</v>
      </c>
      <c r="E143" s="72" t="s">
        <v>59</v>
      </c>
      <c r="F143" s="72" t="s">
        <v>412</v>
      </c>
      <c r="G143" s="72" t="s">
        <v>173</v>
      </c>
      <c r="H143" s="72" t="s">
        <v>25</v>
      </c>
      <c r="I143" s="72">
        <v>1975</v>
      </c>
      <c r="J143" s="72" t="s">
        <v>419</v>
      </c>
      <c r="K143" s="72"/>
      <c r="L143" s="72" t="s">
        <v>553</v>
      </c>
      <c r="M143" s="72">
        <v>108</v>
      </c>
      <c r="N143" s="72"/>
      <c r="O143" s="72" t="s">
        <v>419</v>
      </c>
    </row>
    <row r="144" spans="1:15" ht="12.75">
      <c r="A144" s="151">
        <v>142</v>
      </c>
      <c r="B144" s="72">
        <v>33</v>
      </c>
      <c r="C144" s="72" t="s">
        <v>168</v>
      </c>
      <c r="D144" s="72" t="s">
        <v>411</v>
      </c>
      <c r="E144" s="72" t="s">
        <v>59</v>
      </c>
      <c r="F144" s="72" t="s">
        <v>425</v>
      </c>
      <c r="G144" s="72" t="s">
        <v>165</v>
      </c>
      <c r="H144" s="72" t="s">
        <v>60</v>
      </c>
      <c r="I144" s="72">
        <v>1940</v>
      </c>
      <c r="J144" s="72">
        <v>57</v>
      </c>
      <c r="K144" s="72"/>
      <c r="L144" s="72" t="s">
        <v>553</v>
      </c>
      <c r="M144" s="72">
        <v>110</v>
      </c>
      <c r="N144" s="72"/>
      <c r="O144" s="72" t="s">
        <v>419</v>
      </c>
    </row>
    <row r="145" spans="1:15" ht="12.75">
      <c r="A145" s="151">
        <v>143</v>
      </c>
      <c r="B145" s="72">
        <v>238</v>
      </c>
      <c r="C145" s="72" t="s">
        <v>169</v>
      </c>
      <c r="D145" s="72" t="s">
        <v>411</v>
      </c>
      <c r="E145" s="72" t="s">
        <v>59</v>
      </c>
      <c r="F145" s="72" t="s">
        <v>409</v>
      </c>
      <c r="G145" s="72" t="s">
        <v>165</v>
      </c>
      <c r="H145" s="72" t="s">
        <v>60</v>
      </c>
      <c r="I145" s="72">
        <v>1956</v>
      </c>
      <c r="J145" s="72">
        <v>4686</v>
      </c>
      <c r="K145" s="72"/>
      <c r="L145" s="72" t="s">
        <v>553</v>
      </c>
      <c r="M145" s="72">
        <v>110</v>
      </c>
      <c r="N145" s="72"/>
      <c r="O145" s="72" t="s">
        <v>419</v>
      </c>
    </row>
    <row r="146" spans="1:15" ht="12.75">
      <c r="A146" s="151">
        <v>144</v>
      </c>
      <c r="B146" s="72">
        <v>257</v>
      </c>
      <c r="C146" s="72" t="s">
        <v>170</v>
      </c>
      <c r="D146" s="72" t="s">
        <v>411</v>
      </c>
      <c r="E146" s="72" t="s">
        <v>59</v>
      </c>
      <c r="F146" s="72" t="s">
        <v>414</v>
      </c>
      <c r="G146" s="72" t="s">
        <v>165</v>
      </c>
      <c r="H146" s="72" t="s">
        <v>60</v>
      </c>
      <c r="I146" s="72">
        <v>1957</v>
      </c>
      <c r="J146" s="72">
        <v>478</v>
      </c>
      <c r="K146" s="72"/>
      <c r="L146" s="72" t="s">
        <v>553</v>
      </c>
      <c r="M146" s="72">
        <v>110</v>
      </c>
      <c r="N146" s="72"/>
      <c r="O146" s="72" t="s">
        <v>419</v>
      </c>
    </row>
    <row r="147" spans="1:15" ht="12.75">
      <c r="A147" s="151">
        <v>145</v>
      </c>
      <c r="B147" s="72">
        <v>303</v>
      </c>
      <c r="C147" s="72" t="s">
        <v>166</v>
      </c>
      <c r="D147" s="72" t="s">
        <v>411</v>
      </c>
      <c r="E147" s="72" t="s">
        <v>59</v>
      </c>
      <c r="F147" s="72" t="s">
        <v>414</v>
      </c>
      <c r="G147" s="72" t="s">
        <v>165</v>
      </c>
      <c r="H147" s="72" t="s">
        <v>60</v>
      </c>
      <c r="I147" s="72">
        <v>1959</v>
      </c>
      <c r="J147" s="72">
        <v>578</v>
      </c>
      <c r="K147" s="72"/>
      <c r="L147" s="72" t="s">
        <v>553</v>
      </c>
      <c r="M147" s="72">
        <v>110</v>
      </c>
      <c r="N147" s="72"/>
      <c r="O147" s="72" t="s">
        <v>419</v>
      </c>
    </row>
    <row r="148" spans="1:15" ht="12.75">
      <c r="A148" s="151">
        <v>146</v>
      </c>
      <c r="B148" s="72">
        <v>468</v>
      </c>
      <c r="C148" s="72" t="s">
        <v>426</v>
      </c>
      <c r="D148" s="72" t="s">
        <v>411</v>
      </c>
      <c r="E148" s="72" t="s">
        <v>59</v>
      </c>
      <c r="F148" s="72" t="s">
        <v>410</v>
      </c>
      <c r="G148" s="72" t="s">
        <v>165</v>
      </c>
      <c r="H148" s="72" t="s">
        <v>60</v>
      </c>
      <c r="I148" s="72">
        <v>1964</v>
      </c>
      <c r="J148" s="72">
        <v>929</v>
      </c>
      <c r="K148" s="72"/>
      <c r="L148" s="72" t="s">
        <v>553</v>
      </c>
      <c r="M148" s="72">
        <v>110</v>
      </c>
      <c r="N148" s="72"/>
      <c r="O148" s="72" t="s">
        <v>419</v>
      </c>
    </row>
    <row r="149" spans="1:15" ht="12.75">
      <c r="A149" s="151">
        <v>147</v>
      </c>
      <c r="B149" s="72">
        <v>4035</v>
      </c>
      <c r="C149" s="72" t="s">
        <v>167</v>
      </c>
      <c r="D149" s="72" t="s">
        <v>411</v>
      </c>
      <c r="E149" s="72" t="s">
        <v>59</v>
      </c>
      <c r="F149" s="72" t="s">
        <v>414</v>
      </c>
      <c r="G149" s="72" t="s">
        <v>165</v>
      </c>
      <c r="H149" s="72" t="s">
        <v>60</v>
      </c>
      <c r="I149" s="72">
        <v>1960</v>
      </c>
      <c r="J149" s="72">
        <v>9789</v>
      </c>
      <c r="K149" s="72"/>
      <c r="L149" s="72" t="s">
        <v>553</v>
      </c>
      <c r="M149" s="72">
        <v>110</v>
      </c>
      <c r="N149" s="72"/>
      <c r="O149" s="72" t="s">
        <v>419</v>
      </c>
    </row>
    <row r="150" spans="1:15" ht="12.75">
      <c r="A150" s="151">
        <v>148</v>
      </c>
      <c r="B150" s="72">
        <v>6421</v>
      </c>
      <c r="C150" s="72" t="s">
        <v>171</v>
      </c>
      <c r="D150" s="72" t="s">
        <v>411</v>
      </c>
      <c r="E150" s="72" t="s">
        <v>59</v>
      </c>
      <c r="F150" s="72" t="s">
        <v>412</v>
      </c>
      <c r="G150" s="72" t="s">
        <v>165</v>
      </c>
      <c r="H150" s="72" t="s">
        <v>60</v>
      </c>
      <c r="I150" s="72">
        <v>1975</v>
      </c>
      <c r="J150" s="72" t="s">
        <v>419</v>
      </c>
      <c r="K150" s="72"/>
      <c r="L150" s="72" t="s">
        <v>553</v>
      </c>
      <c r="M150" s="72">
        <v>110</v>
      </c>
      <c r="N150" s="72"/>
      <c r="O150" s="72" t="s">
        <v>419</v>
      </c>
    </row>
    <row r="151" spans="1:15" ht="12.75">
      <c r="A151" s="151">
        <v>149</v>
      </c>
      <c r="B151" s="72">
        <v>12789</v>
      </c>
      <c r="C151" s="72" t="s">
        <v>207</v>
      </c>
      <c r="D151" s="72" t="s">
        <v>411</v>
      </c>
      <c r="E151" s="72" t="s">
        <v>61</v>
      </c>
      <c r="F151" s="72" t="s">
        <v>58</v>
      </c>
      <c r="G151" s="72" t="s">
        <v>165</v>
      </c>
      <c r="H151" s="72" t="s">
        <v>60</v>
      </c>
      <c r="I151" s="72">
        <v>1986</v>
      </c>
      <c r="J151" s="72" t="s">
        <v>419</v>
      </c>
      <c r="K151" s="72"/>
      <c r="L151" s="72" t="s">
        <v>553</v>
      </c>
      <c r="M151" s="72">
        <v>110</v>
      </c>
      <c r="N151" s="72"/>
      <c r="O151" s="72" t="s">
        <v>419</v>
      </c>
    </row>
    <row r="152" spans="1:15" ht="12.75">
      <c r="A152" s="151">
        <v>150</v>
      </c>
      <c r="B152" s="72">
        <v>261</v>
      </c>
      <c r="C152" s="72" t="s">
        <v>427</v>
      </c>
      <c r="D152" s="72" t="s">
        <v>411</v>
      </c>
      <c r="E152" s="72" t="s">
        <v>59</v>
      </c>
      <c r="F152" s="72" t="s">
        <v>414</v>
      </c>
      <c r="G152" s="72" t="s">
        <v>144</v>
      </c>
      <c r="H152" s="72" t="s">
        <v>25</v>
      </c>
      <c r="I152" s="72">
        <v>1957</v>
      </c>
      <c r="J152" s="72">
        <v>487</v>
      </c>
      <c r="K152" s="72"/>
      <c r="L152" s="72" t="s">
        <v>553</v>
      </c>
      <c r="M152" s="72">
        <v>202</v>
      </c>
      <c r="N152" s="72"/>
      <c r="O152" s="72" t="s">
        <v>419</v>
      </c>
    </row>
    <row r="153" spans="1:15" ht="12.75">
      <c r="A153" s="151">
        <v>151</v>
      </c>
      <c r="B153" s="72">
        <v>839</v>
      </c>
      <c r="C153" s="72" t="s">
        <v>143</v>
      </c>
      <c r="D153" s="72" t="s">
        <v>411</v>
      </c>
      <c r="E153" s="72" t="s">
        <v>59</v>
      </c>
      <c r="F153" s="72" t="s">
        <v>412</v>
      </c>
      <c r="G153" s="72" t="s">
        <v>144</v>
      </c>
      <c r="H153" s="72" t="s">
        <v>60</v>
      </c>
      <c r="I153" s="72">
        <v>1977</v>
      </c>
      <c r="J153" s="72"/>
      <c r="K153" s="72"/>
      <c r="L153" s="72" t="s">
        <v>553</v>
      </c>
      <c r="M153" s="72">
        <v>202</v>
      </c>
      <c r="N153" s="72"/>
      <c r="O153" s="72" t="s">
        <v>419</v>
      </c>
    </row>
    <row r="154" spans="1:15" ht="12.75">
      <c r="A154" s="151">
        <v>152</v>
      </c>
      <c r="B154" s="72">
        <v>1505</v>
      </c>
      <c r="C154" s="72" t="s">
        <v>147</v>
      </c>
      <c r="D154" s="72" t="s">
        <v>411</v>
      </c>
      <c r="E154" s="72" t="s">
        <v>59</v>
      </c>
      <c r="F154" s="72" t="s">
        <v>58</v>
      </c>
      <c r="G154" s="72" t="s">
        <v>144</v>
      </c>
      <c r="H154" s="72" t="s">
        <v>60</v>
      </c>
      <c r="I154" s="72">
        <v>1993</v>
      </c>
      <c r="J154" s="72"/>
      <c r="K154" s="72"/>
      <c r="L154" s="72" t="s">
        <v>553</v>
      </c>
      <c r="M154" s="72">
        <v>202</v>
      </c>
      <c r="N154" s="72"/>
      <c r="O154" s="72" t="s">
        <v>419</v>
      </c>
    </row>
    <row r="155" spans="1:15" ht="12.75">
      <c r="A155" s="151">
        <v>153</v>
      </c>
      <c r="B155" s="72">
        <v>1620</v>
      </c>
      <c r="C155" s="72" t="s">
        <v>331</v>
      </c>
      <c r="D155" s="72" t="s">
        <v>31</v>
      </c>
      <c r="E155" s="72" t="s">
        <v>59</v>
      </c>
      <c r="F155" s="72" t="s">
        <v>58</v>
      </c>
      <c r="G155" s="72" t="s">
        <v>144</v>
      </c>
      <c r="H155" s="72" t="s">
        <v>311</v>
      </c>
      <c r="I155" s="72">
        <v>1996</v>
      </c>
      <c r="J155" s="72"/>
      <c r="K155" s="72"/>
      <c r="L155" s="72" t="s">
        <v>553</v>
      </c>
      <c r="M155" s="72">
        <v>202</v>
      </c>
      <c r="N155" s="72"/>
      <c r="O155" s="72" t="s">
        <v>419</v>
      </c>
    </row>
    <row r="156" spans="1:15" ht="12.75">
      <c r="A156" s="151">
        <v>154</v>
      </c>
      <c r="B156" s="72">
        <v>6846</v>
      </c>
      <c r="C156" s="72" t="s">
        <v>428</v>
      </c>
      <c r="D156" s="72" t="s">
        <v>411</v>
      </c>
      <c r="E156" s="72" t="s">
        <v>59</v>
      </c>
      <c r="F156" s="72" t="s">
        <v>418</v>
      </c>
      <c r="G156" s="72" t="s">
        <v>144</v>
      </c>
      <c r="H156" s="72" t="s">
        <v>25</v>
      </c>
      <c r="I156" s="72">
        <v>2007</v>
      </c>
      <c r="J156" s="72"/>
      <c r="K156" s="72"/>
      <c r="L156" s="72" t="s">
        <v>553</v>
      </c>
      <c r="M156" s="72">
        <v>202</v>
      </c>
      <c r="N156" s="72"/>
      <c r="O156" s="72" t="s">
        <v>419</v>
      </c>
    </row>
    <row r="157" spans="1:15" ht="12.75">
      <c r="A157" s="151">
        <v>155</v>
      </c>
      <c r="B157" s="72">
        <v>7304</v>
      </c>
      <c r="C157" s="72" t="s">
        <v>332</v>
      </c>
      <c r="D157" s="72" t="s">
        <v>31</v>
      </c>
      <c r="E157" s="72" t="s">
        <v>59</v>
      </c>
      <c r="F157" s="72" t="s">
        <v>424</v>
      </c>
      <c r="G157" s="72" t="s">
        <v>144</v>
      </c>
      <c r="H157" s="72" t="s">
        <v>311</v>
      </c>
      <c r="I157" s="72">
        <v>2006</v>
      </c>
      <c r="J157" s="72"/>
      <c r="K157" s="72"/>
      <c r="L157" s="72" t="s">
        <v>553</v>
      </c>
      <c r="M157" s="72">
        <v>202</v>
      </c>
      <c r="N157" s="72"/>
      <c r="O157" s="72" t="s">
        <v>419</v>
      </c>
    </row>
    <row r="158" spans="1:15" ht="12.75">
      <c r="A158" s="151">
        <v>156</v>
      </c>
      <c r="B158" s="72">
        <v>7457</v>
      </c>
      <c r="C158" s="72" t="s">
        <v>333</v>
      </c>
      <c r="D158" s="72" t="s">
        <v>31</v>
      </c>
      <c r="E158" s="72" t="s">
        <v>59</v>
      </c>
      <c r="F158" s="72" t="s">
        <v>473</v>
      </c>
      <c r="G158" s="72" t="s">
        <v>144</v>
      </c>
      <c r="H158" s="72" t="s">
        <v>311</v>
      </c>
      <c r="I158" s="72">
        <v>2002</v>
      </c>
      <c r="J158" s="72"/>
      <c r="K158" s="72"/>
      <c r="L158" s="72" t="s">
        <v>553</v>
      </c>
      <c r="M158" s="72">
        <v>202</v>
      </c>
      <c r="N158" s="72"/>
      <c r="O158" s="72" t="s">
        <v>419</v>
      </c>
    </row>
    <row r="159" spans="1:15" ht="12.75">
      <c r="A159" s="151">
        <v>157</v>
      </c>
      <c r="B159" s="72">
        <v>7458</v>
      </c>
      <c r="C159" s="72" t="s">
        <v>146</v>
      </c>
      <c r="D159" s="72" t="s">
        <v>411</v>
      </c>
      <c r="E159" s="72" t="s">
        <v>59</v>
      </c>
      <c r="F159" s="72" t="s">
        <v>442</v>
      </c>
      <c r="G159" s="72" t="s">
        <v>144</v>
      </c>
      <c r="H159" s="72" t="s">
        <v>60</v>
      </c>
      <c r="I159" s="72">
        <v>2000</v>
      </c>
      <c r="J159" s="72"/>
      <c r="K159" s="72"/>
      <c r="L159" s="72" t="s">
        <v>553</v>
      </c>
      <c r="M159" s="72">
        <v>202</v>
      </c>
      <c r="N159" s="72"/>
      <c r="O159" s="72" t="s">
        <v>419</v>
      </c>
    </row>
    <row r="160" spans="1:15" ht="12.75">
      <c r="A160" s="151">
        <v>158</v>
      </c>
      <c r="B160" s="72">
        <v>8066</v>
      </c>
      <c r="C160" s="72" t="s">
        <v>145</v>
      </c>
      <c r="D160" s="72" t="s">
        <v>411</v>
      </c>
      <c r="E160" s="72" t="s">
        <v>59</v>
      </c>
      <c r="F160" s="72" t="s">
        <v>422</v>
      </c>
      <c r="G160" s="72" t="s">
        <v>144</v>
      </c>
      <c r="H160" s="72" t="s">
        <v>25</v>
      </c>
      <c r="I160" s="72">
        <v>2004</v>
      </c>
      <c r="J160" s="72"/>
      <c r="K160" s="72"/>
      <c r="L160" s="72" t="s">
        <v>553</v>
      </c>
      <c r="M160" s="72">
        <v>202</v>
      </c>
      <c r="N160" s="72"/>
      <c r="O160" s="72" t="s">
        <v>419</v>
      </c>
    </row>
    <row r="161" spans="1:15" ht="12.75">
      <c r="A161" s="151">
        <v>159</v>
      </c>
      <c r="B161" s="72">
        <v>8154</v>
      </c>
      <c r="C161" s="72" t="s">
        <v>334</v>
      </c>
      <c r="D161" s="72" t="s">
        <v>31</v>
      </c>
      <c r="E161" s="72" t="s">
        <v>59</v>
      </c>
      <c r="F161" s="72" t="s">
        <v>424</v>
      </c>
      <c r="G161" s="72" t="s">
        <v>144</v>
      </c>
      <c r="H161" s="72" t="s">
        <v>311</v>
      </c>
      <c r="I161" s="72">
        <v>2006</v>
      </c>
      <c r="J161" s="72"/>
      <c r="K161" s="72"/>
      <c r="L161" s="72" t="s">
        <v>553</v>
      </c>
      <c r="M161" s="72">
        <v>202</v>
      </c>
      <c r="N161" s="72"/>
      <c r="O161" s="72" t="s">
        <v>419</v>
      </c>
    </row>
    <row r="162" spans="1:15" ht="12.75">
      <c r="A162" s="151">
        <v>160</v>
      </c>
      <c r="B162" s="72">
        <v>8842</v>
      </c>
      <c r="C162" s="72" t="s">
        <v>137</v>
      </c>
      <c r="D162" s="72" t="s">
        <v>411</v>
      </c>
      <c r="E162" s="72" t="s">
        <v>59</v>
      </c>
      <c r="F162" s="72" t="s">
        <v>422</v>
      </c>
      <c r="G162" s="72" t="s">
        <v>144</v>
      </c>
      <c r="H162" s="72" t="s">
        <v>60</v>
      </c>
      <c r="I162" s="72">
        <v>2004</v>
      </c>
      <c r="J162" s="72"/>
      <c r="K162" s="72"/>
      <c r="L162" s="72" t="s">
        <v>553</v>
      </c>
      <c r="M162" s="72">
        <v>202</v>
      </c>
      <c r="N162" s="72"/>
      <c r="O162" s="72" t="s">
        <v>419</v>
      </c>
    </row>
    <row r="163" spans="1:15" ht="12.75">
      <c r="A163" s="151">
        <v>161</v>
      </c>
      <c r="B163" s="72">
        <v>10175</v>
      </c>
      <c r="C163" s="72" t="s">
        <v>148</v>
      </c>
      <c r="D163" s="72" t="s">
        <v>411</v>
      </c>
      <c r="E163" s="72" t="s">
        <v>59</v>
      </c>
      <c r="F163" s="72" t="s">
        <v>473</v>
      </c>
      <c r="G163" s="72" t="s">
        <v>144</v>
      </c>
      <c r="H163" s="72" t="s">
        <v>60</v>
      </c>
      <c r="I163" s="72">
        <v>2002</v>
      </c>
      <c r="J163" s="72"/>
      <c r="K163" s="72"/>
      <c r="L163" s="72" t="s">
        <v>553</v>
      </c>
      <c r="M163" s="72">
        <v>202</v>
      </c>
      <c r="N163" s="72"/>
      <c r="O163" s="72" t="s">
        <v>419</v>
      </c>
    </row>
    <row r="164" spans="1:15" ht="12.75">
      <c r="A164" s="151">
        <v>162</v>
      </c>
      <c r="B164" s="72">
        <v>11832</v>
      </c>
      <c r="C164" s="72" t="s">
        <v>296</v>
      </c>
      <c r="D164" s="72" t="s">
        <v>411</v>
      </c>
      <c r="E164" s="72" t="s">
        <v>59</v>
      </c>
      <c r="F164" s="72" t="s">
        <v>431</v>
      </c>
      <c r="G164" s="72" t="s">
        <v>144</v>
      </c>
      <c r="H164" s="72" t="s">
        <v>25</v>
      </c>
      <c r="I164" s="72">
        <v>2009</v>
      </c>
      <c r="J164" s="72"/>
      <c r="K164" s="72"/>
      <c r="L164" s="72" t="s">
        <v>553</v>
      </c>
      <c r="M164" s="72">
        <v>202</v>
      </c>
      <c r="N164" s="72"/>
      <c r="O164" s="72" t="s">
        <v>419</v>
      </c>
    </row>
    <row r="165" spans="1:15" ht="12.75">
      <c r="A165" s="151">
        <v>163</v>
      </c>
      <c r="B165" s="72">
        <v>11835</v>
      </c>
      <c r="C165" s="72" t="s">
        <v>430</v>
      </c>
      <c r="D165" s="72" t="s">
        <v>411</v>
      </c>
      <c r="E165" s="72" t="s">
        <v>59</v>
      </c>
      <c r="F165" s="72" t="s">
        <v>420</v>
      </c>
      <c r="G165" s="72" t="s">
        <v>144</v>
      </c>
      <c r="H165" s="72" t="s">
        <v>25</v>
      </c>
      <c r="I165" s="72">
        <v>2008</v>
      </c>
      <c r="J165" s="72"/>
      <c r="K165" s="72"/>
      <c r="L165" s="72" t="s">
        <v>553</v>
      </c>
      <c r="M165" s="72">
        <v>202</v>
      </c>
      <c r="N165" s="72"/>
      <c r="O165" s="72" t="s">
        <v>419</v>
      </c>
    </row>
    <row r="166" spans="1:15" ht="12.75">
      <c r="A166" s="151">
        <v>164</v>
      </c>
      <c r="B166" s="72">
        <v>11842</v>
      </c>
      <c r="C166" s="72" t="s">
        <v>297</v>
      </c>
      <c r="D166" s="72" t="s">
        <v>411</v>
      </c>
      <c r="E166" s="72" t="s">
        <v>59</v>
      </c>
      <c r="F166" s="72" t="s">
        <v>431</v>
      </c>
      <c r="G166" s="72" t="s">
        <v>144</v>
      </c>
      <c r="H166" s="72" t="s">
        <v>25</v>
      </c>
      <c r="I166" s="72">
        <v>2009</v>
      </c>
      <c r="J166" s="72"/>
      <c r="K166" s="72"/>
      <c r="L166" s="72" t="s">
        <v>553</v>
      </c>
      <c r="M166" s="72">
        <v>202</v>
      </c>
      <c r="N166" s="72"/>
      <c r="O166" s="72" t="s">
        <v>419</v>
      </c>
    </row>
    <row r="167" spans="1:15" ht="12.75">
      <c r="A167" s="151">
        <v>165</v>
      </c>
      <c r="B167" s="72">
        <v>12380</v>
      </c>
      <c r="C167" s="72" t="s">
        <v>432</v>
      </c>
      <c r="D167" s="72" t="s">
        <v>411</v>
      </c>
      <c r="E167" s="72" t="s">
        <v>59</v>
      </c>
      <c r="F167" s="72" t="s">
        <v>429</v>
      </c>
      <c r="G167" s="72" t="s">
        <v>144</v>
      </c>
      <c r="H167" s="72" t="s">
        <v>25</v>
      </c>
      <c r="I167" s="72">
        <v>2010</v>
      </c>
      <c r="J167" s="72"/>
      <c r="K167" s="72"/>
      <c r="L167" s="72" t="s">
        <v>553</v>
      </c>
      <c r="M167" s="72">
        <v>202</v>
      </c>
      <c r="N167" s="72"/>
      <c r="O167" s="72" t="s">
        <v>419</v>
      </c>
    </row>
    <row r="168" spans="1:15" ht="12.75">
      <c r="A168" s="151">
        <v>166</v>
      </c>
      <c r="B168" s="72">
        <v>12382</v>
      </c>
      <c r="C168" s="72" t="s">
        <v>434</v>
      </c>
      <c r="D168" s="72" t="s">
        <v>411</v>
      </c>
      <c r="E168" s="72" t="s">
        <v>59</v>
      </c>
      <c r="F168" s="72" t="s">
        <v>433</v>
      </c>
      <c r="G168" s="72" t="s">
        <v>144</v>
      </c>
      <c r="H168" s="72" t="s">
        <v>25</v>
      </c>
      <c r="I168" s="72">
        <v>2011</v>
      </c>
      <c r="J168" s="72"/>
      <c r="K168" s="72"/>
      <c r="L168" s="72" t="s">
        <v>553</v>
      </c>
      <c r="M168" s="72">
        <v>202</v>
      </c>
      <c r="N168" s="72"/>
      <c r="O168" s="72" t="s">
        <v>419</v>
      </c>
    </row>
    <row r="169" spans="1:15" ht="12.75">
      <c r="A169" s="151">
        <v>167</v>
      </c>
      <c r="B169" s="72">
        <v>12383</v>
      </c>
      <c r="C169" s="72" t="s">
        <v>436</v>
      </c>
      <c r="D169" s="72" t="s">
        <v>411</v>
      </c>
      <c r="E169" s="72" t="s">
        <v>59</v>
      </c>
      <c r="F169" s="72" t="s">
        <v>418</v>
      </c>
      <c r="G169" s="72" t="s">
        <v>144</v>
      </c>
      <c r="H169" s="72" t="s">
        <v>25</v>
      </c>
      <c r="I169" s="72">
        <v>2007</v>
      </c>
      <c r="J169" s="72"/>
      <c r="K169" s="72"/>
      <c r="L169" s="72" t="s">
        <v>553</v>
      </c>
      <c r="M169" s="72">
        <v>202</v>
      </c>
      <c r="N169" s="72"/>
      <c r="O169" s="72" t="s">
        <v>419</v>
      </c>
    </row>
    <row r="170" spans="1:15" ht="12.75">
      <c r="A170" s="151">
        <v>168</v>
      </c>
      <c r="B170" s="72">
        <v>13392</v>
      </c>
      <c r="C170" s="72" t="s">
        <v>251</v>
      </c>
      <c r="D170" s="72" t="s">
        <v>411</v>
      </c>
      <c r="E170" s="72" t="s">
        <v>59</v>
      </c>
      <c r="F170" s="72" t="s">
        <v>433</v>
      </c>
      <c r="G170" s="72" t="s">
        <v>144</v>
      </c>
      <c r="H170" s="72" t="s">
        <v>25</v>
      </c>
      <c r="I170" s="72">
        <v>2011</v>
      </c>
      <c r="J170" s="72"/>
      <c r="K170" s="72"/>
      <c r="L170" s="72" t="s">
        <v>553</v>
      </c>
      <c r="M170" s="72">
        <v>202</v>
      </c>
      <c r="N170" s="72"/>
      <c r="O170" s="72" t="s">
        <v>419</v>
      </c>
    </row>
    <row r="171" spans="1:15" ht="12.75">
      <c r="A171" s="151">
        <v>169</v>
      </c>
      <c r="B171" s="72">
        <v>13876</v>
      </c>
      <c r="C171" s="72" t="s">
        <v>437</v>
      </c>
      <c r="D171" s="72" t="s">
        <v>411</v>
      </c>
      <c r="E171" s="72" t="s">
        <v>59</v>
      </c>
      <c r="F171" s="72" t="s">
        <v>429</v>
      </c>
      <c r="G171" s="72" t="s">
        <v>144</v>
      </c>
      <c r="H171" s="72" t="s">
        <v>25</v>
      </c>
      <c r="I171" s="72">
        <v>2010</v>
      </c>
      <c r="J171" s="72"/>
      <c r="K171" s="72"/>
      <c r="L171" s="72" t="s">
        <v>553</v>
      </c>
      <c r="M171" s="72">
        <v>202</v>
      </c>
      <c r="N171" s="72"/>
      <c r="O171" s="72" t="s">
        <v>419</v>
      </c>
    </row>
    <row r="172" spans="1:15" ht="12.75">
      <c r="A172" s="151">
        <v>170</v>
      </c>
      <c r="B172" s="72">
        <v>14217</v>
      </c>
      <c r="C172" s="72" t="s">
        <v>438</v>
      </c>
      <c r="D172" s="72" t="s">
        <v>31</v>
      </c>
      <c r="E172" s="72" t="s">
        <v>59</v>
      </c>
      <c r="F172" s="72" t="s">
        <v>421</v>
      </c>
      <c r="G172" s="72" t="s">
        <v>144</v>
      </c>
      <c r="H172" s="72" t="s">
        <v>311</v>
      </c>
      <c r="I172" s="72">
        <v>1998</v>
      </c>
      <c r="J172" s="72"/>
      <c r="K172" s="72"/>
      <c r="L172" s="72" t="s">
        <v>553</v>
      </c>
      <c r="M172" s="72">
        <v>202</v>
      </c>
      <c r="N172" s="72"/>
      <c r="O172" s="72" t="s">
        <v>419</v>
      </c>
    </row>
    <row r="173" spans="1:15" ht="12.75">
      <c r="A173" s="151">
        <v>171</v>
      </c>
      <c r="B173" s="72">
        <v>6096</v>
      </c>
      <c r="C173" s="72" t="s">
        <v>133</v>
      </c>
      <c r="D173" s="72" t="s">
        <v>411</v>
      </c>
      <c r="E173" s="72" t="s">
        <v>59</v>
      </c>
      <c r="F173" s="72" t="s">
        <v>418</v>
      </c>
      <c r="G173" s="72" t="s">
        <v>130</v>
      </c>
      <c r="H173" s="72" t="s">
        <v>60</v>
      </c>
      <c r="I173" s="72">
        <v>2007</v>
      </c>
      <c r="J173" s="72"/>
      <c r="K173" s="72"/>
      <c r="L173" s="72" t="s">
        <v>553</v>
      </c>
      <c r="M173" s="72">
        <v>203</v>
      </c>
      <c r="N173" s="72"/>
      <c r="O173" s="72" t="s">
        <v>419</v>
      </c>
    </row>
    <row r="174" spans="1:15" ht="12.75">
      <c r="A174" s="151">
        <v>172</v>
      </c>
      <c r="B174" s="72">
        <v>7829</v>
      </c>
      <c r="C174" s="72" t="s">
        <v>358</v>
      </c>
      <c r="D174" s="72" t="s">
        <v>411</v>
      </c>
      <c r="E174" s="72" t="s">
        <v>59</v>
      </c>
      <c r="F174" s="72" t="s">
        <v>416</v>
      </c>
      <c r="G174" s="72" t="s">
        <v>130</v>
      </c>
      <c r="H174" s="72" t="s">
        <v>60</v>
      </c>
      <c r="I174" s="72">
        <v>2005</v>
      </c>
      <c r="J174" s="72"/>
      <c r="K174" s="72"/>
      <c r="L174" s="72" t="s">
        <v>553</v>
      </c>
      <c r="M174" s="72">
        <v>203</v>
      </c>
      <c r="N174" s="72"/>
      <c r="O174" s="72" t="s">
        <v>419</v>
      </c>
    </row>
    <row r="175" spans="1:15" ht="12.75">
      <c r="A175" s="151">
        <v>173</v>
      </c>
      <c r="B175" s="72">
        <v>8557</v>
      </c>
      <c r="C175" s="72" t="s">
        <v>131</v>
      </c>
      <c r="D175" s="72" t="s">
        <v>411</v>
      </c>
      <c r="E175" s="72" t="s">
        <v>59</v>
      </c>
      <c r="F175" s="72" t="s">
        <v>473</v>
      </c>
      <c r="G175" s="72" t="s">
        <v>130</v>
      </c>
      <c r="H175" s="72" t="s">
        <v>60</v>
      </c>
      <c r="I175" s="72">
        <v>2002</v>
      </c>
      <c r="J175" s="72"/>
      <c r="K175" s="72"/>
      <c r="L175" s="72" t="s">
        <v>553</v>
      </c>
      <c r="M175" s="72">
        <v>203</v>
      </c>
      <c r="N175" s="72"/>
      <c r="O175" s="72" t="s">
        <v>419</v>
      </c>
    </row>
    <row r="176" spans="1:15" ht="12.75">
      <c r="A176" s="151">
        <v>174</v>
      </c>
      <c r="B176" s="72">
        <v>9243</v>
      </c>
      <c r="C176" s="72" t="s">
        <v>506</v>
      </c>
      <c r="D176" s="72" t="s">
        <v>411</v>
      </c>
      <c r="E176" s="72" t="s">
        <v>59</v>
      </c>
      <c r="F176" s="72" t="s">
        <v>423</v>
      </c>
      <c r="G176" s="72" t="s">
        <v>130</v>
      </c>
      <c r="H176" s="72" t="s">
        <v>311</v>
      </c>
      <c r="I176" s="72">
        <v>2003</v>
      </c>
      <c r="J176" s="72"/>
      <c r="K176" s="72"/>
      <c r="L176" s="72" t="s">
        <v>553</v>
      </c>
      <c r="M176" s="72">
        <v>203</v>
      </c>
      <c r="N176" s="72"/>
      <c r="O176" s="72" t="s">
        <v>419</v>
      </c>
    </row>
    <row r="177" spans="1:15" ht="12.75">
      <c r="A177" s="151">
        <v>175</v>
      </c>
      <c r="B177" s="72">
        <v>10445</v>
      </c>
      <c r="C177" s="72" t="s">
        <v>132</v>
      </c>
      <c r="D177" s="72" t="s">
        <v>411</v>
      </c>
      <c r="E177" s="72" t="s">
        <v>59</v>
      </c>
      <c r="F177" s="72" t="s">
        <v>424</v>
      </c>
      <c r="G177" s="72" t="s">
        <v>130</v>
      </c>
      <c r="H177" s="72" t="s">
        <v>60</v>
      </c>
      <c r="I177" s="72">
        <v>2006</v>
      </c>
      <c r="J177" s="72"/>
      <c r="K177" s="72"/>
      <c r="L177" s="72" t="s">
        <v>553</v>
      </c>
      <c r="M177" s="72">
        <v>203</v>
      </c>
      <c r="N177" s="72"/>
      <c r="O177" s="72" t="s">
        <v>419</v>
      </c>
    </row>
    <row r="178" spans="1:15" ht="12.75">
      <c r="A178" s="151">
        <v>176</v>
      </c>
      <c r="B178" s="72">
        <v>10451</v>
      </c>
      <c r="C178" s="72" t="s">
        <v>507</v>
      </c>
      <c r="D178" s="72" t="s">
        <v>31</v>
      </c>
      <c r="E178" s="72" t="s">
        <v>59</v>
      </c>
      <c r="F178" s="72" t="s">
        <v>420</v>
      </c>
      <c r="G178" s="72" t="s">
        <v>130</v>
      </c>
      <c r="H178" s="72" t="s">
        <v>25</v>
      </c>
      <c r="I178" s="72">
        <v>2008</v>
      </c>
      <c r="J178" s="72"/>
      <c r="K178" s="72"/>
      <c r="L178" s="72" t="s">
        <v>553</v>
      </c>
      <c r="M178" s="72">
        <v>203</v>
      </c>
      <c r="N178" s="72"/>
      <c r="O178" s="72" t="s">
        <v>419</v>
      </c>
    </row>
    <row r="179" spans="1:15" ht="12.75">
      <c r="A179" s="151">
        <v>177</v>
      </c>
      <c r="B179" s="72">
        <v>10482</v>
      </c>
      <c r="C179" s="72" t="s">
        <v>285</v>
      </c>
      <c r="D179" s="72" t="s">
        <v>31</v>
      </c>
      <c r="E179" s="72" t="s">
        <v>59</v>
      </c>
      <c r="F179" s="72" t="s">
        <v>418</v>
      </c>
      <c r="G179" s="72" t="s">
        <v>130</v>
      </c>
      <c r="H179" s="72" t="s">
        <v>25</v>
      </c>
      <c r="I179" s="72">
        <v>2007</v>
      </c>
      <c r="J179" s="72"/>
      <c r="K179" s="72"/>
      <c r="L179" s="72" t="s">
        <v>553</v>
      </c>
      <c r="M179" s="72">
        <v>203</v>
      </c>
      <c r="N179" s="72"/>
      <c r="O179" s="72" t="s">
        <v>419</v>
      </c>
    </row>
    <row r="180" spans="1:15" ht="12.75">
      <c r="A180" s="151">
        <v>178</v>
      </c>
      <c r="B180" s="72">
        <v>10862</v>
      </c>
      <c r="C180" s="72" t="s">
        <v>287</v>
      </c>
      <c r="D180" s="72" t="s">
        <v>31</v>
      </c>
      <c r="E180" s="72" t="s">
        <v>59</v>
      </c>
      <c r="F180" s="72" t="s">
        <v>431</v>
      </c>
      <c r="G180" s="72" t="s">
        <v>130</v>
      </c>
      <c r="H180" s="72" t="s">
        <v>25</v>
      </c>
      <c r="I180" s="72">
        <v>2009</v>
      </c>
      <c r="J180" s="72"/>
      <c r="K180" s="72"/>
      <c r="L180" s="72" t="s">
        <v>553</v>
      </c>
      <c r="M180" s="72">
        <v>203</v>
      </c>
      <c r="N180" s="72"/>
      <c r="O180" s="72" t="s">
        <v>419</v>
      </c>
    </row>
    <row r="181" spans="1:15" ht="12.75">
      <c r="A181" s="151">
        <v>179</v>
      </c>
      <c r="B181" s="72">
        <v>11159</v>
      </c>
      <c r="C181" s="72" t="s">
        <v>204</v>
      </c>
      <c r="D181" s="72" t="s">
        <v>411</v>
      </c>
      <c r="E181" s="72" t="s">
        <v>59</v>
      </c>
      <c r="F181" s="72" t="s">
        <v>412</v>
      </c>
      <c r="G181" s="72" t="s">
        <v>130</v>
      </c>
      <c r="H181" s="72" t="s">
        <v>60</v>
      </c>
      <c r="I181" s="72">
        <v>1973</v>
      </c>
      <c r="J181" s="72"/>
      <c r="K181" s="72"/>
      <c r="L181" s="72" t="s">
        <v>553</v>
      </c>
      <c r="M181" s="72">
        <v>203</v>
      </c>
      <c r="N181" s="72"/>
      <c r="O181" s="72" t="s">
        <v>419</v>
      </c>
    </row>
    <row r="182" spans="1:15" ht="12.75">
      <c r="A182" s="151">
        <v>180</v>
      </c>
      <c r="B182" s="72">
        <v>11537</v>
      </c>
      <c r="C182" s="72" t="s">
        <v>508</v>
      </c>
      <c r="D182" s="72" t="s">
        <v>411</v>
      </c>
      <c r="E182" s="72" t="s">
        <v>59</v>
      </c>
      <c r="F182" s="72" t="s">
        <v>429</v>
      </c>
      <c r="G182" s="72" t="s">
        <v>130</v>
      </c>
      <c r="H182" s="72" t="s">
        <v>25</v>
      </c>
      <c r="I182" s="72">
        <v>2010</v>
      </c>
      <c r="J182" s="72"/>
      <c r="K182" s="72"/>
      <c r="L182" s="72" t="s">
        <v>553</v>
      </c>
      <c r="M182" s="72">
        <v>203</v>
      </c>
      <c r="N182" s="72"/>
      <c r="O182" s="72" t="s">
        <v>419</v>
      </c>
    </row>
    <row r="183" spans="1:15" ht="12.75">
      <c r="A183" s="151">
        <v>181</v>
      </c>
      <c r="B183" s="72">
        <v>11552</v>
      </c>
      <c r="C183" s="72" t="s">
        <v>286</v>
      </c>
      <c r="D183" s="72" t="s">
        <v>411</v>
      </c>
      <c r="E183" s="72" t="s">
        <v>59</v>
      </c>
      <c r="F183" s="72" t="s">
        <v>418</v>
      </c>
      <c r="G183" s="72" t="s">
        <v>130</v>
      </c>
      <c r="H183" s="72" t="s">
        <v>60</v>
      </c>
      <c r="I183" s="72">
        <v>2007</v>
      </c>
      <c r="J183" s="72"/>
      <c r="K183" s="72"/>
      <c r="L183" s="72" t="s">
        <v>553</v>
      </c>
      <c r="M183" s="72">
        <v>203</v>
      </c>
      <c r="N183" s="72"/>
      <c r="O183" s="72" t="s">
        <v>419</v>
      </c>
    </row>
    <row r="184" spans="1:15" ht="12.75">
      <c r="A184" s="151">
        <v>182</v>
      </c>
      <c r="B184" s="72">
        <v>12566</v>
      </c>
      <c r="C184" s="72" t="s">
        <v>288</v>
      </c>
      <c r="D184" s="72" t="s">
        <v>411</v>
      </c>
      <c r="E184" s="72" t="s">
        <v>59</v>
      </c>
      <c r="F184" s="72" t="s">
        <v>429</v>
      </c>
      <c r="G184" s="72" t="s">
        <v>130</v>
      </c>
      <c r="H184" s="72" t="s">
        <v>25</v>
      </c>
      <c r="I184" s="72">
        <v>2010</v>
      </c>
      <c r="J184" s="72"/>
      <c r="K184" s="72"/>
      <c r="L184" s="72" t="s">
        <v>553</v>
      </c>
      <c r="M184" s="72">
        <v>203</v>
      </c>
      <c r="N184" s="72"/>
      <c r="O184" s="72" t="s">
        <v>419</v>
      </c>
    </row>
    <row r="185" spans="1:15" ht="12.75">
      <c r="A185" s="151">
        <v>183</v>
      </c>
      <c r="B185" s="72">
        <v>13071</v>
      </c>
      <c r="C185" s="72" t="s">
        <v>509</v>
      </c>
      <c r="D185" s="72" t="s">
        <v>411</v>
      </c>
      <c r="E185" s="72" t="s">
        <v>59</v>
      </c>
      <c r="F185" s="72" t="s">
        <v>422</v>
      </c>
      <c r="G185" s="72" t="s">
        <v>130</v>
      </c>
      <c r="H185" s="72" t="s">
        <v>25</v>
      </c>
      <c r="I185" s="72">
        <v>2004</v>
      </c>
      <c r="J185" s="72"/>
      <c r="K185" s="72"/>
      <c r="L185" s="72" t="s">
        <v>553</v>
      </c>
      <c r="M185" s="72">
        <v>203</v>
      </c>
      <c r="N185" s="72"/>
      <c r="O185" s="72" t="s">
        <v>419</v>
      </c>
    </row>
    <row r="186" spans="1:15" ht="12.75">
      <c r="A186" s="151">
        <v>184</v>
      </c>
      <c r="B186" s="72">
        <v>1599</v>
      </c>
      <c r="C186" s="72" t="s">
        <v>321</v>
      </c>
      <c r="D186" s="72" t="s">
        <v>31</v>
      </c>
      <c r="E186" s="72" t="s">
        <v>59</v>
      </c>
      <c r="F186" s="72" t="s">
        <v>58</v>
      </c>
      <c r="G186" s="72" t="s">
        <v>216</v>
      </c>
      <c r="H186" s="72" t="s">
        <v>60</v>
      </c>
      <c r="I186" s="72">
        <v>1995</v>
      </c>
      <c r="J186" s="72">
        <v>4190</v>
      </c>
      <c r="K186" s="72"/>
      <c r="L186" s="72" t="s">
        <v>553</v>
      </c>
      <c r="M186" s="72">
        <v>204</v>
      </c>
      <c r="N186" s="72"/>
      <c r="O186" s="72" t="s">
        <v>419</v>
      </c>
    </row>
    <row r="187" spans="1:15" ht="12.75">
      <c r="A187" s="151">
        <v>185</v>
      </c>
      <c r="B187" s="72">
        <v>6767</v>
      </c>
      <c r="C187" s="72" t="s">
        <v>231</v>
      </c>
      <c r="D187" s="72" t="s">
        <v>411</v>
      </c>
      <c r="E187" s="72" t="s">
        <v>59</v>
      </c>
      <c r="F187" s="72" t="s">
        <v>431</v>
      </c>
      <c r="G187" s="72" t="s">
        <v>216</v>
      </c>
      <c r="H187" s="72" t="s">
        <v>25</v>
      </c>
      <c r="I187" s="72">
        <v>2009</v>
      </c>
      <c r="J187" s="72" t="s">
        <v>419</v>
      </c>
      <c r="K187" s="72"/>
      <c r="L187" s="72" t="s">
        <v>553</v>
      </c>
      <c r="M187" s="72">
        <v>204</v>
      </c>
      <c r="N187" s="72"/>
      <c r="O187" s="72" t="s">
        <v>419</v>
      </c>
    </row>
    <row r="188" spans="1:15" ht="12.75">
      <c r="A188" s="151">
        <v>186</v>
      </c>
      <c r="B188" s="72">
        <v>6775</v>
      </c>
      <c r="C188" s="72" t="s">
        <v>232</v>
      </c>
      <c r="D188" s="72" t="s">
        <v>411</v>
      </c>
      <c r="E188" s="72" t="s">
        <v>59</v>
      </c>
      <c r="F188" s="72" t="s">
        <v>424</v>
      </c>
      <c r="G188" s="72" t="s">
        <v>216</v>
      </c>
      <c r="H188" s="72" t="s">
        <v>60</v>
      </c>
      <c r="I188" s="72">
        <v>2006</v>
      </c>
      <c r="J188" s="72">
        <v>25117</v>
      </c>
      <c r="K188" s="72"/>
      <c r="L188" s="72" t="s">
        <v>553</v>
      </c>
      <c r="M188" s="72">
        <v>204</v>
      </c>
      <c r="N188" s="72"/>
      <c r="O188" s="72" t="s">
        <v>419</v>
      </c>
    </row>
    <row r="189" spans="1:15" ht="12.75">
      <c r="A189" s="151">
        <v>187</v>
      </c>
      <c r="B189" s="72">
        <v>7832</v>
      </c>
      <c r="C189" s="72" t="s">
        <v>233</v>
      </c>
      <c r="D189" s="72" t="s">
        <v>411</v>
      </c>
      <c r="E189" s="72" t="s">
        <v>59</v>
      </c>
      <c r="F189" s="72" t="s">
        <v>422</v>
      </c>
      <c r="G189" s="72" t="s">
        <v>216</v>
      </c>
      <c r="H189" s="72" t="s">
        <v>311</v>
      </c>
      <c r="I189" s="72">
        <v>2004</v>
      </c>
      <c r="J189" s="72" t="s">
        <v>419</v>
      </c>
      <c r="K189" s="72"/>
      <c r="L189" s="72" t="s">
        <v>553</v>
      </c>
      <c r="M189" s="72">
        <v>204</v>
      </c>
      <c r="N189" s="72"/>
      <c r="O189" s="72" t="s">
        <v>419</v>
      </c>
    </row>
    <row r="190" spans="1:15" ht="12.75">
      <c r="A190" s="151">
        <v>188</v>
      </c>
      <c r="B190" s="72">
        <v>7978</v>
      </c>
      <c r="C190" s="72" t="s">
        <v>323</v>
      </c>
      <c r="D190" s="72" t="s">
        <v>31</v>
      </c>
      <c r="E190" s="72" t="s">
        <v>59</v>
      </c>
      <c r="F190" s="72" t="s">
        <v>424</v>
      </c>
      <c r="G190" s="72" t="s">
        <v>216</v>
      </c>
      <c r="H190" s="72" t="s">
        <v>60</v>
      </c>
      <c r="I190" s="72">
        <v>2006</v>
      </c>
      <c r="J190" s="72">
        <v>25072</v>
      </c>
      <c r="K190" s="72"/>
      <c r="L190" s="72" t="s">
        <v>553</v>
      </c>
      <c r="M190" s="72">
        <v>204</v>
      </c>
      <c r="N190" s="72"/>
      <c r="O190" s="72" t="s">
        <v>419</v>
      </c>
    </row>
    <row r="191" spans="1:15" ht="12.75">
      <c r="A191" s="151">
        <v>189</v>
      </c>
      <c r="B191" s="72">
        <v>8050</v>
      </c>
      <c r="C191" s="72" t="s">
        <v>324</v>
      </c>
      <c r="D191" s="72" t="s">
        <v>411</v>
      </c>
      <c r="E191" s="72" t="s">
        <v>59</v>
      </c>
      <c r="F191" s="72" t="s">
        <v>424</v>
      </c>
      <c r="G191" s="72" t="s">
        <v>216</v>
      </c>
      <c r="H191" s="72" t="s">
        <v>311</v>
      </c>
      <c r="I191" s="72">
        <v>2006</v>
      </c>
      <c r="J191" s="72" t="s">
        <v>419</v>
      </c>
      <c r="K191" s="72"/>
      <c r="L191" s="72" t="s">
        <v>553</v>
      </c>
      <c r="M191" s="72">
        <v>204</v>
      </c>
      <c r="N191" s="72"/>
      <c r="O191" s="72" t="s">
        <v>419</v>
      </c>
    </row>
    <row r="192" spans="1:15" ht="12.75">
      <c r="A192" s="151">
        <v>190</v>
      </c>
      <c r="B192" s="72">
        <v>8393</v>
      </c>
      <c r="C192" s="72" t="s">
        <v>322</v>
      </c>
      <c r="D192" s="72" t="s">
        <v>411</v>
      </c>
      <c r="E192" s="72" t="s">
        <v>59</v>
      </c>
      <c r="F192" s="72" t="s">
        <v>416</v>
      </c>
      <c r="G192" s="72" t="s">
        <v>216</v>
      </c>
      <c r="H192" s="72" t="s">
        <v>311</v>
      </c>
      <c r="I192" s="72">
        <v>2005</v>
      </c>
      <c r="J192" s="72" t="s">
        <v>419</v>
      </c>
      <c r="K192" s="72"/>
      <c r="L192" s="72" t="s">
        <v>553</v>
      </c>
      <c r="M192" s="72">
        <v>204</v>
      </c>
      <c r="N192" s="72"/>
      <c r="O192" s="72" t="s">
        <v>419</v>
      </c>
    </row>
    <row r="193" spans="1:15" ht="12.75">
      <c r="A193" s="151">
        <v>191</v>
      </c>
      <c r="B193" s="72">
        <v>9000</v>
      </c>
      <c r="C193" s="72" t="s">
        <v>234</v>
      </c>
      <c r="D193" s="72" t="s">
        <v>411</v>
      </c>
      <c r="E193" s="72" t="s">
        <v>59</v>
      </c>
      <c r="F193" s="72" t="s">
        <v>416</v>
      </c>
      <c r="G193" s="72" t="s">
        <v>216</v>
      </c>
      <c r="H193" s="72" t="s">
        <v>60</v>
      </c>
      <c r="I193" s="72">
        <v>2005</v>
      </c>
      <c r="J193" s="72">
        <v>25056</v>
      </c>
      <c r="K193" s="72"/>
      <c r="L193" s="72" t="s">
        <v>553</v>
      </c>
      <c r="M193" s="72">
        <v>204</v>
      </c>
      <c r="N193" s="72"/>
      <c r="O193" s="72" t="s">
        <v>419</v>
      </c>
    </row>
    <row r="194" spans="1:15" ht="12.75">
      <c r="A194" s="151">
        <v>192</v>
      </c>
      <c r="B194" s="72">
        <v>10464</v>
      </c>
      <c r="C194" s="72" t="s">
        <v>526</v>
      </c>
      <c r="D194" s="72" t="s">
        <v>411</v>
      </c>
      <c r="E194" s="72" t="s">
        <v>59</v>
      </c>
      <c r="F194" s="72" t="s">
        <v>429</v>
      </c>
      <c r="G194" s="72" t="s">
        <v>216</v>
      </c>
      <c r="H194" s="72" t="s">
        <v>25</v>
      </c>
      <c r="I194" s="72">
        <v>2010</v>
      </c>
      <c r="J194" s="72" t="s">
        <v>419</v>
      </c>
      <c r="K194" s="72"/>
      <c r="L194" s="72" t="s">
        <v>553</v>
      </c>
      <c r="M194" s="72">
        <v>204</v>
      </c>
      <c r="N194" s="72"/>
      <c r="O194" s="72" t="s">
        <v>419</v>
      </c>
    </row>
    <row r="195" spans="1:15" ht="12.75">
      <c r="A195" s="151">
        <v>193</v>
      </c>
      <c r="B195" s="72">
        <v>701</v>
      </c>
      <c r="C195" s="72" t="s">
        <v>523</v>
      </c>
      <c r="D195" s="72" t="s">
        <v>411</v>
      </c>
      <c r="E195" s="72" t="s">
        <v>59</v>
      </c>
      <c r="F195" s="72" t="s">
        <v>412</v>
      </c>
      <c r="G195" s="72" t="s">
        <v>217</v>
      </c>
      <c r="H195" s="72" t="s">
        <v>60</v>
      </c>
      <c r="I195" s="72">
        <v>1973</v>
      </c>
      <c r="J195" s="72">
        <v>1407</v>
      </c>
      <c r="K195" s="72"/>
      <c r="L195" s="72" t="s">
        <v>553</v>
      </c>
      <c r="M195" s="72">
        <v>205</v>
      </c>
      <c r="N195" s="72"/>
      <c r="O195" s="72" t="s">
        <v>419</v>
      </c>
    </row>
    <row r="196" spans="1:15" ht="12.75">
      <c r="A196" s="151">
        <v>194</v>
      </c>
      <c r="B196" s="72">
        <v>1195</v>
      </c>
      <c r="C196" s="72" t="s">
        <v>524</v>
      </c>
      <c r="D196" s="72" t="s">
        <v>31</v>
      </c>
      <c r="E196" s="72" t="s">
        <v>59</v>
      </c>
      <c r="F196" s="72" t="s">
        <v>58</v>
      </c>
      <c r="G196" s="72" t="s">
        <v>217</v>
      </c>
      <c r="H196" s="72" t="s">
        <v>311</v>
      </c>
      <c r="I196" s="72">
        <v>1988</v>
      </c>
      <c r="J196" s="72">
        <v>3140</v>
      </c>
      <c r="K196" s="72"/>
      <c r="L196" s="72" t="s">
        <v>553</v>
      </c>
      <c r="M196" s="72">
        <v>205</v>
      </c>
      <c r="N196" s="72"/>
      <c r="O196" s="72" t="s">
        <v>419</v>
      </c>
    </row>
    <row r="197" spans="1:15" ht="12.75">
      <c r="A197" s="151">
        <v>195</v>
      </c>
      <c r="B197" s="72">
        <v>1341</v>
      </c>
      <c r="C197" s="72" t="s">
        <v>245</v>
      </c>
      <c r="D197" s="72" t="s">
        <v>411</v>
      </c>
      <c r="E197" s="72" t="s">
        <v>59</v>
      </c>
      <c r="F197" s="72" t="s">
        <v>58</v>
      </c>
      <c r="G197" s="72" t="s">
        <v>217</v>
      </c>
      <c r="H197" s="72" t="s">
        <v>311</v>
      </c>
      <c r="I197" s="72">
        <v>1990</v>
      </c>
      <c r="J197" s="72">
        <v>7415</v>
      </c>
      <c r="K197" s="72"/>
      <c r="L197" s="72" t="s">
        <v>553</v>
      </c>
      <c r="M197" s="72">
        <v>205</v>
      </c>
      <c r="N197" s="72"/>
      <c r="O197" s="72" t="s">
        <v>419</v>
      </c>
    </row>
    <row r="198" spans="1:15" ht="12.75">
      <c r="A198" s="151">
        <v>196</v>
      </c>
      <c r="B198" s="72">
        <v>1822</v>
      </c>
      <c r="C198" s="72" t="s">
        <v>317</v>
      </c>
      <c r="D198" s="72" t="s">
        <v>31</v>
      </c>
      <c r="E198" s="72" t="s">
        <v>59</v>
      </c>
      <c r="F198" s="72" t="s">
        <v>58</v>
      </c>
      <c r="G198" s="72" t="s">
        <v>217</v>
      </c>
      <c r="H198" s="72" t="s">
        <v>311</v>
      </c>
      <c r="I198" s="72">
        <v>1995</v>
      </c>
      <c r="J198" s="72">
        <v>6576</v>
      </c>
      <c r="K198" s="72"/>
      <c r="L198" s="72" t="s">
        <v>553</v>
      </c>
      <c r="M198" s="72">
        <v>205</v>
      </c>
      <c r="N198" s="72"/>
      <c r="O198" s="72" t="s">
        <v>419</v>
      </c>
    </row>
    <row r="199" spans="1:15" ht="12.75">
      <c r="A199" s="151">
        <v>197</v>
      </c>
      <c r="B199" s="72">
        <v>1897</v>
      </c>
      <c r="C199" s="72" t="s">
        <v>236</v>
      </c>
      <c r="D199" s="72" t="s">
        <v>411</v>
      </c>
      <c r="E199" s="72" t="s">
        <v>59</v>
      </c>
      <c r="F199" s="72" t="s">
        <v>410</v>
      </c>
      <c r="G199" s="72" t="s">
        <v>217</v>
      </c>
      <c r="H199" s="72" t="s">
        <v>60</v>
      </c>
      <c r="I199" s="72">
        <v>1970</v>
      </c>
      <c r="J199" s="72">
        <v>1250</v>
      </c>
      <c r="K199" s="72"/>
      <c r="L199" s="72" t="s">
        <v>553</v>
      </c>
      <c r="M199" s="72">
        <v>205</v>
      </c>
      <c r="N199" s="72"/>
      <c r="O199" s="72" t="s">
        <v>419</v>
      </c>
    </row>
    <row r="200" spans="1:15" ht="12.75">
      <c r="A200" s="151">
        <v>198</v>
      </c>
      <c r="B200" s="72">
        <v>1998</v>
      </c>
      <c r="C200" s="72" t="s">
        <v>316</v>
      </c>
      <c r="D200" s="72" t="s">
        <v>411</v>
      </c>
      <c r="E200" s="72" t="s">
        <v>59</v>
      </c>
      <c r="F200" s="72" t="s">
        <v>421</v>
      </c>
      <c r="G200" s="72" t="s">
        <v>217</v>
      </c>
      <c r="H200" s="72" t="s">
        <v>311</v>
      </c>
      <c r="I200" s="72">
        <v>1998</v>
      </c>
      <c r="J200" s="72">
        <v>8913</v>
      </c>
      <c r="K200" s="72"/>
      <c r="L200" s="72" t="s">
        <v>553</v>
      </c>
      <c r="M200" s="72">
        <v>205</v>
      </c>
      <c r="N200" s="72"/>
      <c r="O200" s="72" t="s">
        <v>419</v>
      </c>
    </row>
    <row r="201" spans="1:15" ht="12.75">
      <c r="A201" s="151">
        <v>199</v>
      </c>
      <c r="B201" s="72">
        <v>2192</v>
      </c>
      <c r="C201" s="72" t="s">
        <v>235</v>
      </c>
      <c r="D201" s="72" t="s">
        <v>411</v>
      </c>
      <c r="E201" s="72" t="s">
        <v>59</v>
      </c>
      <c r="F201" s="72" t="s">
        <v>410</v>
      </c>
      <c r="G201" s="72" t="s">
        <v>217</v>
      </c>
      <c r="H201" s="72" t="s">
        <v>60</v>
      </c>
      <c r="I201" s="72">
        <v>1971</v>
      </c>
      <c r="J201" s="72">
        <v>8902</v>
      </c>
      <c r="K201" s="72"/>
      <c r="L201" s="72" t="s">
        <v>553</v>
      </c>
      <c r="M201" s="72">
        <v>205</v>
      </c>
      <c r="N201" s="72"/>
      <c r="O201" s="72" t="s">
        <v>419</v>
      </c>
    </row>
    <row r="202" spans="1:15" ht="12.75">
      <c r="A202" s="151">
        <v>200</v>
      </c>
      <c r="B202" s="72">
        <v>2948</v>
      </c>
      <c r="C202" s="72" t="s">
        <v>318</v>
      </c>
      <c r="D202" s="72" t="s">
        <v>31</v>
      </c>
      <c r="E202" s="72" t="s">
        <v>59</v>
      </c>
      <c r="F202" s="72" t="s">
        <v>421</v>
      </c>
      <c r="G202" s="72" t="s">
        <v>217</v>
      </c>
      <c r="H202" s="72" t="s">
        <v>311</v>
      </c>
      <c r="I202" s="72">
        <v>1998</v>
      </c>
      <c r="J202" s="72">
        <v>8399</v>
      </c>
      <c r="K202" s="72"/>
      <c r="L202" s="72" t="s">
        <v>553</v>
      </c>
      <c r="M202" s="72">
        <v>205</v>
      </c>
      <c r="N202" s="72"/>
      <c r="O202" s="72" t="s">
        <v>419</v>
      </c>
    </row>
    <row r="203" spans="1:15" ht="12.75">
      <c r="A203" s="151">
        <v>201</v>
      </c>
      <c r="B203" s="72">
        <v>5236</v>
      </c>
      <c r="C203" s="72" t="s">
        <v>319</v>
      </c>
      <c r="D203" s="72" t="s">
        <v>31</v>
      </c>
      <c r="E203" s="72" t="s">
        <v>59</v>
      </c>
      <c r="F203" s="72" t="s">
        <v>422</v>
      </c>
      <c r="G203" s="72" t="s">
        <v>217</v>
      </c>
      <c r="H203" s="72" t="s">
        <v>311</v>
      </c>
      <c r="I203" s="72">
        <v>2004</v>
      </c>
      <c r="J203" s="72">
        <v>16388</v>
      </c>
      <c r="K203" s="72"/>
      <c r="L203" s="72" t="s">
        <v>553</v>
      </c>
      <c r="M203" s="72">
        <v>205</v>
      </c>
      <c r="N203" s="72"/>
      <c r="O203" s="72" t="s">
        <v>419</v>
      </c>
    </row>
    <row r="204" spans="1:15" ht="12.75">
      <c r="A204" s="151">
        <v>202</v>
      </c>
      <c r="B204" s="72">
        <v>6186</v>
      </c>
      <c r="C204" s="72" t="s">
        <v>243</v>
      </c>
      <c r="D204" s="72" t="s">
        <v>411</v>
      </c>
      <c r="E204" s="72" t="s">
        <v>59</v>
      </c>
      <c r="F204" s="72" t="s">
        <v>418</v>
      </c>
      <c r="G204" s="72" t="s">
        <v>217</v>
      </c>
      <c r="H204" s="72" t="s">
        <v>25</v>
      </c>
      <c r="I204" s="72">
        <v>2007</v>
      </c>
      <c r="J204" s="72" t="s">
        <v>419</v>
      </c>
      <c r="K204" s="72"/>
      <c r="L204" s="72" t="s">
        <v>553</v>
      </c>
      <c r="M204" s="72">
        <v>205</v>
      </c>
      <c r="N204" s="72"/>
      <c r="O204" s="72" t="s">
        <v>419</v>
      </c>
    </row>
    <row r="205" spans="1:15" ht="12.75">
      <c r="A205" s="151">
        <v>203</v>
      </c>
      <c r="B205" s="72">
        <v>6210</v>
      </c>
      <c r="C205" s="72" t="s">
        <v>242</v>
      </c>
      <c r="D205" s="72" t="s">
        <v>411</v>
      </c>
      <c r="E205" s="72" t="s">
        <v>59</v>
      </c>
      <c r="F205" s="72" t="s">
        <v>418</v>
      </c>
      <c r="G205" s="72" t="s">
        <v>217</v>
      </c>
      <c r="H205" s="72" t="s">
        <v>25</v>
      </c>
      <c r="I205" s="72">
        <v>2007</v>
      </c>
      <c r="J205" s="72" t="s">
        <v>419</v>
      </c>
      <c r="K205" s="72"/>
      <c r="L205" s="72" t="s">
        <v>553</v>
      </c>
      <c r="M205" s="72">
        <v>205</v>
      </c>
      <c r="N205" s="72"/>
      <c r="O205" s="72" t="s">
        <v>419</v>
      </c>
    </row>
    <row r="206" spans="1:15" ht="12.75">
      <c r="A206" s="151">
        <v>204</v>
      </c>
      <c r="B206" s="72">
        <v>6418</v>
      </c>
      <c r="C206" s="72" t="s">
        <v>320</v>
      </c>
      <c r="D206" s="72" t="s">
        <v>31</v>
      </c>
      <c r="E206" s="72" t="s">
        <v>59</v>
      </c>
      <c r="F206" s="72" t="s">
        <v>423</v>
      </c>
      <c r="G206" s="72" t="s">
        <v>217</v>
      </c>
      <c r="H206" s="72" t="s">
        <v>25</v>
      </c>
      <c r="I206" s="72">
        <v>2003</v>
      </c>
      <c r="J206" s="72">
        <v>18107</v>
      </c>
      <c r="K206" s="72"/>
      <c r="L206" s="72" t="s">
        <v>553</v>
      </c>
      <c r="M206" s="72">
        <v>205</v>
      </c>
      <c r="N206" s="72"/>
      <c r="O206" s="72" t="s">
        <v>419</v>
      </c>
    </row>
    <row r="207" spans="1:15" ht="12.75">
      <c r="A207" s="151">
        <v>205</v>
      </c>
      <c r="B207" s="72">
        <v>7060</v>
      </c>
      <c r="C207" s="72" t="s">
        <v>237</v>
      </c>
      <c r="D207" s="72" t="s">
        <v>411</v>
      </c>
      <c r="E207" s="72" t="s">
        <v>59</v>
      </c>
      <c r="F207" s="72" t="s">
        <v>439</v>
      </c>
      <c r="G207" s="72" t="s">
        <v>217</v>
      </c>
      <c r="H207" s="72" t="s">
        <v>60</v>
      </c>
      <c r="I207" s="72">
        <v>1999</v>
      </c>
      <c r="J207" s="72" t="s">
        <v>419</v>
      </c>
      <c r="K207" s="72"/>
      <c r="L207" s="72" t="s">
        <v>553</v>
      </c>
      <c r="M207" s="72">
        <v>205</v>
      </c>
      <c r="N207" s="72"/>
      <c r="O207" s="72" t="s">
        <v>419</v>
      </c>
    </row>
    <row r="208" spans="1:15" ht="12.75">
      <c r="A208" s="151">
        <v>206</v>
      </c>
      <c r="B208" s="72">
        <v>7371</v>
      </c>
      <c r="C208" s="72" t="s">
        <v>239</v>
      </c>
      <c r="D208" s="72" t="s">
        <v>411</v>
      </c>
      <c r="E208" s="72" t="s">
        <v>59</v>
      </c>
      <c r="F208" s="72" t="s">
        <v>420</v>
      </c>
      <c r="G208" s="72" t="s">
        <v>217</v>
      </c>
      <c r="H208" s="72" t="s">
        <v>25</v>
      </c>
      <c r="I208" s="72">
        <v>2008</v>
      </c>
      <c r="J208" s="72" t="s">
        <v>419</v>
      </c>
      <c r="K208" s="72"/>
      <c r="L208" s="72" t="s">
        <v>553</v>
      </c>
      <c r="M208" s="72">
        <v>205</v>
      </c>
      <c r="N208" s="72"/>
      <c r="O208" s="72" t="s">
        <v>419</v>
      </c>
    </row>
    <row r="209" spans="1:15" ht="12.75">
      <c r="A209" s="151">
        <v>207</v>
      </c>
      <c r="B209" s="72">
        <v>7372</v>
      </c>
      <c r="C209" s="72" t="s">
        <v>244</v>
      </c>
      <c r="D209" s="72" t="s">
        <v>31</v>
      </c>
      <c r="E209" s="72" t="s">
        <v>59</v>
      </c>
      <c r="F209" s="72" t="s">
        <v>422</v>
      </c>
      <c r="G209" s="72" t="s">
        <v>217</v>
      </c>
      <c r="H209" s="72" t="s">
        <v>25</v>
      </c>
      <c r="I209" s="72">
        <v>2004</v>
      </c>
      <c r="J209" s="72">
        <v>20501</v>
      </c>
      <c r="K209" s="72"/>
      <c r="L209" s="72" t="s">
        <v>553</v>
      </c>
      <c r="M209" s="72">
        <v>205</v>
      </c>
      <c r="N209" s="72"/>
      <c r="O209" s="72" t="s">
        <v>419</v>
      </c>
    </row>
    <row r="210" spans="1:15" ht="12.75">
      <c r="A210" s="151">
        <v>208</v>
      </c>
      <c r="B210" s="72">
        <v>7750</v>
      </c>
      <c r="C210" s="72" t="s">
        <v>258</v>
      </c>
      <c r="D210" s="72" t="s">
        <v>31</v>
      </c>
      <c r="E210" s="72" t="s">
        <v>61</v>
      </c>
      <c r="F210" s="72" t="s">
        <v>410</v>
      </c>
      <c r="G210" s="72" t="s">
        <v>217</v>
      </c>
      <c r="H210" s="72" t="s">
        <v>25</v>
      </c>
      <c r="I210" s="72">
        <v>1969</v>
      </c>
      <c r="J210" s="72">
        <v>26048</v>
      </c>
      <c r="K210" s="72"/>
      <c r="L210" s="72" t="s">
        <v>553</v>
      </c>
      <c r="M210" s="72">
        <v>205</v>
      </c>
      <c r="N210" s="72"/>
      <c r="O210" s="72" t="s">
        <v>419</v>
      </c>
    </row>
    <row r="211" spans="1:15" ht="12.75">
      <c r="A211" s="151">
        <v>209</v>
      </c>
      <c r="B211" s="72">
        <v>8020</v>
      </c>
      <c r="C211" s="72" t="s">
        <v>238</v>
      </c>
      <c r="D211" s="72" t="s">
        <v>411</v>
      </c>
      <c r="E211" s="72" t="s">
        <v>59</v>
      </c>
      <c r="F211" s="72" t="s">
        <v>439</v>
      </c>
      <c r="G211" s="72" t="s">
        <v>217</v>
      </c>
      <c r="H211" s="72" t="s">
        <v>60</v>
      </c>
      <c r="I211" s="72">
        <v>1999</v>
      </c>
      <c r="J211" s="72" t="s">
        <v>419</v>
      </c>
      <c r="K211" s="72"/>
      <c r="L211" s="72" t="s">
        <v>553</v>
      </c>
      <c r="M211" s="72">
        <v>205</v>
      </c>
      <c r="N211" s="72"/>
      <c r="O211" s="72" t="s">
        <v>419</v>
      </c>
    </row>
    <row r="212" spans="1:15" ht="12.75">
      <c r="A212" s="151">
        <v>210</v>
      </c>
      <c r="B212" s="72">
        <v>9053</v>
      </c>
      <c r="C212" s="72" t="s">
        <v>240</v>
      </c>
      <c r="D212" s="72" t="s">
        <v>411</v>
      </c>
      <c r="E212" s="72" t="s">
        <v>59</v>
      </c>
      <c r="F212" s="72" t="s">
        <v>420</v>
      </c>
      <c r="G212" s="72" t="s">
        <v>217</v>
      </c>
      <c r="H212" s="72" t="s">
        <v>25</v>
      </c>
      <c r="I212" s="72">
        <v>2008</v>
      </c>
      <c r="J212" s="72" t="s">
        <v>419</v>
      </c>
      <c r="K212" s="72"/>
      <c r="L212" s="72" t="s">
        <v>553</v>
      </c>
      <c r="M212" s="72">
        <v>205</v>
      </c>
      <c r="N212" s="72"/>
      <c r="O212" s="72" t="s">
        <v>419</v>
      </c>
    </row>
    <row r="213" spans="1:15" ht="12.75">
      <c r="A213" s="151">
        <v>211</v>
      </c>
      <c r="B213" s="72">
        <v>11573</v>
      </c>
      <c r="C213" s="72" t="s">
        <v>241</v>
      </c>
      <c r="D213" s="72" t="s">
        <v>411</v>
      </c>
      <c r="E213" s="72" t="s">
        <v>59</v>
      </c>
      <c r="F213" s="72" t="s">
        <v>420</v>
      </c>
      <c r="G213" s="72" t="s">
        <v>217</v>
      </c>
      <c r="H213" s="72" t="s">
        <v>25</v>
      </c>
      <c r="I213" s="72">
        <v>2008</v>
      </c>
      <c r="J213" s="72" t="s">
        <v>419</v>
      </c>
      <c r="K213" s="72"/>
      <c r="L213" s="72" t="s">
        <v>553</v>
      </c>
      <c r="M213" s="72">
        <v>205</v>
      </c>
      <c r="N213" s="72"/>
      <c r="O213" s="72" t="s">
        <v>419</v>
      </c>
    </row>
    <row r="214" spans="1:15" ht="12.75">
      <c r="A214" s="151">
        <v>212</v>
      </c>
      <c r="B214" s="72">
        <v>12645</v>
      </c>
      <c r="C214" s="72" t="s">
        <v>525</v>
      </c>
      <c r="D214" s="72" t="s">
        <v>411</v>
      </c>
      <c r="E214" s="72" t="s">
        <v>59</v>
      </c>
      <c r="F214" s="72" t="s">
        <v>58</v>
      </c>
      <c r="G214" s="72" t="s">
        <v>217</v>
      </c>
      <c r="H214" s="72" t="s">
        <v>60</v>
      </c>
      <c r="I214" s="72">
        <v>1985</v>
      </c>
      <c r="J214" s="72" t="s">
        <v>419</v>
      </c>
      <c r="K214" s="72"/>
      <c r="L214" s="72" t="s">
        <v>553</v>
      </c>
      <c r="M214" s="72">
        <v>205</v>
      </c>
      <c r="N214" s="72"/>
      <c r="O214" s="72" t="s">
        <v>419</v>
      </c>
    </row>
    <row r="215" spans="1:15" ht="12.75">
      <c r="A215" s="151">
        <v>213</v>
      </c>
      <c r="B215" s="72">
        <v>600</v>
      </c>
      <c r="C215" s="72" t="s">
        <v>336</v>
      </c>
      <c r="D215" s="72" t="s">
        <v>411</v>
      </c>
      <c r="E215" s="72" t="s">
        <v>59</v>
      </c>
      <c r="F215" s="72" t="s">
        <v>410</v>
      </c>
      <c r="G215" s="72" t="s">
        <v>135</v>
      </c>
      <c r="H215" s="72" t="s">
        <v>311</v>
      </c>
      <c r="I215" s="72">
        <v>1969</v>
      </c>
      <c r="J215" s="72"/>
      <c r="K215" s="72"/>
      <c r="L215" s="72" t="s">
        <v>553</v>
      </c>
      <c r="M215" s="72">
        <v>206</v>
      </c>
      <c r="N215" s="72"/>
      <c r="O215" s="72" t="s">
        <v>419</v>
      </c>
    </row>
    <row r="216" spans="1:15" ht="12.75">
      <c r="A216" s="151">
        <v>214</v>
      </c>
      <c r="B216" s="72">
        <v>894</v>
      </c>
      <c r="C216" s="72" t="s">
        <v>527</v>
      </c>
      <c r="D216" s="72" t="s">
        <v>411</v>
      </c>
      <c r="E216" s="72" t="s">
        <v>59</v>
      </c>
      <c r="F216" s="72" t="s">
        <v>412</v>
      </c>
      <c r="G216" s="72" t="s">
        <v>135</v>
      </c>
      <c r="H216" s="72" t="s">
        <v>25</v>
      </c>
      <c r="I216" s="72">
        <v>1979</v>
      </c>
      <c r="J216" s="72">
        <v>8906</v>
      </c>
      <c r="K216" s="72"/>
      <c r="L216" s="72" t="s">
        <v>553</v>
      </c>
      <c r="M216" s="72">
        <v>206</v>
      </c>
      <c r="N216" s="72"/>
      <c r="O216" s="72" t="s">
        <v>419</v>
      </c>
    </row>
    <row r="217" spans="1:15" ht="12.75">
      <c r="A217" s="151">
        <v>215</v>
      </c>
      <c r="B217" s="72">
        <v>6082</v>
      </c>
      <c r="C217" s="72" t="s">
        <v>142</v>
      </c>
      <c r="D217" s="72" t="s">
        <v>411</v>
      </c>
      <c r="E217" s="72" t="s">
        <v>59</v>
      </c>
      <c r="F217" s="72" t="s">
        <v>416</v>
      </c>
      <c r="G217" s="72" t="s">
        <v>135</v>
      </c>
      <c r="H217" s="72" t="s">
        <v>60</v>
      </c>
      <c r="I217" s="72">
        <v>2005</v>
      </c>
      <c r="J217" s="72"/>
      <c r="K217" s="72"/>
      <c r="L217" s="72" t="s">
        <v>553</v>
      </c>
      <c r="M217" s="72">
        <v>206</v>
      </c>
      <c r="N217" s="72"/>
      <c r="O217" s="72" t="s">
        <v>419</v>
      </c>
    </row>
    <row r="218" spans="1:15" ht="12.75">
      <c r="A218" s="151">
        <v>216</v>
      </c>
      <c r="B218" s="72">
        <v>6457</v>
      </c>
      <c r="C218" s="72" t="s">
        <v>528</v>
      </c>
      <c r="D218" s="72" t="s">
        <v>411</v>
      </c>
      <c r="E218" s="72" t="s">
        <v>59</v>
      </c>
      <c r="F218" s="72" t="s">
        <v>423</v>
      </c>
      <c r="G218" s="72" t="s">
        <v>135</v>
      </c>
      <c r="H218" s="72" t="s">
        <v>25</v>
      </c>
      <c r="I218" s="72">
        <v>2003</v>
      </c>
      <c r="J218" s="72" t="s">
        <v>419</v>
      </c>
      <c r="K218" s="72"/>
      <c r="L218" s="72" t="s">
        <v>553</v>
      </c>
      <c r="M218" s="72">
        <v>206</v>
      </c>
      <c r="N218" s="72"/>
      <c r="O218" s="72" t="s">
        <v>419</v>
      </c>
    </row>
    <row r="219" spans="1:15" ht="12.75">
      <c r="A219" s="151">
        <v>217</v>
      </c>
      <c r="B219" s="72">
        <v>6711</v>
      </c>
      <c r="C219" s="72" t="s">
        <v>335</v>
      </c>
      <c r="D219" s="72" t="s">
        <v>31</v>
      </c>
      <c r="E219" s="72" t="s">
        <v>59</v>
      </c>
      <c r="F219" s="72" t="s">
        <v>416</v>
      </c>
      <c r="G219" s="72" t="s">
        <v>135</v>
      </c>
      <c r="H219" s="72" t="s">
        <v>311</v>
      </c>
      <c r="I219" s="72">
        <v>2005</v>
      </c>
      <c r="J219" s="72"/>
      <c r="K219" s="72"/>
      <c r="L219" s="72" t="s">
        <v>553</v>
      </c>
      <c r="M219" s="72">
        <v>206</v>
      </c>
      <c r="N219" s="72"/>
      <c r="O219" s="72" t="s">
        <v>419</v>
      </c>
    </row>
    <row r="220" spans="1:15" ht="12.75">
      <c r="A220" s="151">
        <v>218</v>
      </c>
      <c r="B220" s="72">
        <v>6713</v>
      </c>
      <c r="C220" s="72" t="s">
        <v>139</v>
      </c>
      <c r="D220" s="72" t="s">
        <v>411</v>
      </c>
      <c r="E220" s="72" t="s">
        <v>59</v>
      </c>
      <c r="F220" s="72" t="s">
        <v>422</v>
      </c>
      <c r="G220" s="72" t="s">
        <v>135</v>
      </c>
      <c r="H220" s="72" t="s">
        <v>60</v>
      </c>
      <c r="I220" s="72">
        <v>2004</v>
      </c>
      <c r="J220" s="72"/>
      <c r="K220" s="72"/>
      <c r="L220" s="72" t="s">
        <v>553</v>
      </c>
      <c r="M220" s="72">
        <v>206</v>
      </c>
      <c r="N220" s="72"/>
      <c r="O220" s="72" t="s">
        <v>419</v>
      </c>
    </row>
    <row r="221" spans="1:15" ht="12.75">
      <c r="A221" s="151">
        <v>219</v>
      </c>
      <c r="B221" s="72">
        <v>7867</v>
      </c>
      <c r="C221" s="72" t="s">
        <v>140</v>
      </c>
      <c r="D221" s="72" t="s">
        <v>411</v>
      </c>
      <c r="E221" s="72" t="s">
        <v>59</v>
      </c>
      <c r="F221" s="72" t="s">
        <v>415</v>
      </c>
      <c r="G221" s="72" t="s">
        <v>135</v>
      </c>
      <c r="H221" s="72" t="s">
        <v>60</v>
      </c>
      <c r="I221" s="72">
        <v>2001</v>
      </c>
      <c r="J221" s="72"/>
      <c r="K221" s="72"/>
      <c r="L221" s="72" t="s">
        <v>553</v>
      </c>
      <c r="M221" s="72">
        <v>206</v>
      </c>
      <c r="N221" s="72"/>
      <c r="O221" s="72" t="s">
        <v>419</v>
      </c>
    </row>
    <row r="222" spans="1:15" ht="12.75">
      <c r="A222" s="151">
        <v>220</v>
      </c>
      <c r="B222" s="72">
        <v>7872</v>
      </c>
      <c r="C222" s="72" t="s">
        <v>134</v>
      </c>
      <c r="D222" s="72" t="s">
        <v>411</v>
      </c>
      <c r="E222" s="72" t="s">
        <v>59</v>
      </c>
      <c r="F222" s="72" t="s">
        <v>422</v>
      </c>
      <c r="G222" s="72" t="s">
        <v>135</v>
      </c>
      <c r="H222" s="72" t="s">
        <v>60</v>
      </c>
      <c r="I222" s="72">
        <v>2004</v>
      </c>
      <c r="J222" s="72"/>
      <c r="K222" s="72"/>
      <c r="L222" s="72" t="s">
        <v>553</v>
      </c>
      <c r="M222" s="72">
        <v>206</v>
      </c>
      <c r="N222" s="72"/>
      <c r="O222" s="72" t="s">
        <v>419</v>
      </c>
    </row>
    <row r="223" spans="1:15" ht="12.75">
      <c r="A223" s="151">
        <v>221</v>
      </c>
      <c r="B223" s="72">
        <v>8065</v>
      </c>
      <c r="C223" s="72" t="s">
        <v>337</v>
      </c>
      <c r="D223" s="72" t="s">
        <v>31</v>
      </c>
      <c r="E223" s="72" t="s">
        <v>59</v>
      </c>
      <c r="F223" s="72" t="s">
        <v>418</v>
      </c>
      <c r="G223" s="72" t="s">
        <v>135</v>
      </c>
      <c r="H223" s="72" t="s">
        <v>311</v>
      </c>
      <c r="I223" s="72">
        <v>2007</v>
      </c>
      <c r="J223" s="72"/>
      <c r="K223" s="72"/>
      <c r="L223" s="72" t="s">
        <v>553</v>
      </c>
      <c r="M223" s="72">
        <v>206</v>
      </c>
      <c r="N223" s="72"/>
      <c r="O223" s="72" t="s">
        <v>419</v>
      </c>
    </row>
    <row r="224" spans="1:15" ht="12.75">
      <c r="A224" s="151">
        <v>222</v>
      </c>
      <c r="B224" s="72">
        <v>8069</v>
      </c>
      <c r="C224" s="72" t="s">
        <v>138</v>
      </c>
      <c r="D224" s="72" t="s">
        <v>411</v>
      </c>
      <c r="E224" s="72" t="s">
        <v>59</v>
      </c>
      <c r="F224" s="72" t="s">
        <v>416</v>
      </c>
      <c r="G224" s="72" t="s">
        <v>135</v>
      </c>
      <c r="H224" s="72" t="s">
        <v>25</v>
      </c>
      <c r="I224" s="72">
        <v>2005</v>
      </c>
      <c r="J224" s="72" t="s">
        <v>419</v>
      </c>
      <c r="K224" s="72"/>
      <c r="L224" s="72" t="s">
        <v>553</v>
      </c>
      <c r="M224" s="72">
        <v>206</v>
      </c>
      <c r="N224" s="72"/>
      <c r="O224" s="72" t="s">
        <v>419</v>
      </c>
    </row>
    <row r="225" spans="1:15" ht="12.75">
      <c r="A225" s="151">
        <v>223</v>
      </c>
      <c r="B225" s="72">
        <v>8450</v>
      </c>
      <c r="C225" s="72" t="s">
        <v>338</v>
      </c>
      <c r="D225" s="72" t="s">
        <v>31</v>
      </c>
      <c r="E225" s="72" t="s">
        <v>59</v>
      </c>
      <c r="F225" s="72" t="s">
        <v>416</v>
      </c>
      <c r="G225" s="72" t="s">
        <v>135</v>
      </c>
      <c r="H225" s="72" t="s">
        <v>311</v>
      </c>
      <c r="I225" s="72">
        <v>2005</v>
      </c>
      <c r="J225" s="72"/>
      <c r="K225" s="72"/>
      <c r="L225" s="72" t="s">
        <v>553</v>
      </c>
      <c r="M225" s="72">
        <v>206</v>
      </c>
      <c r="N225" s="72"/>
      <c r="O225" s="72" t="s">
        <v>419</v>
      </c>
    </row>
    <row r="226" spans="1:15" ht="12.75">
      <c r="A226" s="151">
        <v>224</v>
      </c>
      <c r="B226" s="72">
        <v>10449</v>
      </c>
      <c r="C226" s="72" t="s">
        <v>141</v>
      </c>
      <c r="D226" s="72" t="s">
        <v>411</v>
      </c>
      <c r="E226" s="72" t="s">
        <v>59</v>
      </c>
      <c r="F226" s="72" t="s">
        <v>420</v>
      </c>
      <c r="G226" s="72" t="s">
        <v>135</v>
      </c>
      <c r="H226" s="72" t="s">
        <v>25</v>
      </c>
      <c r="I226" s="72">
        <v>2008</v>
      </c>
      <c r="J226" s="72"/>
      <c r="K226" s="72"/>
      <c r="L226" s="72" t="s">
        <v>553</v>
      </c>
      <c r="M226" s="72">
        <v>206</v>
      </c>
      <c r="N226" s="72"/>
      <c r="O226" s="72" t="s">
        <v>419</v>
      </c>
    </row>
    <row r="227" spans="1:15" ht="12.75">
      <c r="A227" s="151">
        <v>225</v>
      </c>
      <c r="B227" s="72">
        <v>10452</v>
      </c>
      <c r="C227" s="72" t="s">
        <v>136</v>
      </c>
      <c r="D227" s="72" t="s">
        <v>411</v>
      </c>
      <c r="E227" s="72" t="s">
        <v>59</v>
      </c>
      <c r="F227" s="72" t="s">
        <v>420</v>
      </c>
      <c r="G227" s="72" t="s">
        <v>135</v>
      </c>
      <c r="H227" s="72" t="s">
        <v>25</v>
      </c>
      <c r="I227" s="72">
        <v>2008</v>
      </c>
      <c r="J227" s="72"/>
      <c r="K227" s="72"/>
      <c r="L227" s="72" t="s">
        <v>553</v>
      </c>
      <c r="M227" s="72">
        <v>206</v>
      </c>
      <c r="N227" s="72"/>
      <c r="O227" s="72" t="s">
        <v>419</v>
      </c>
    </row>
    <row r="228" spans="1:15" ht="12.75">
      <c r="A228" s="151">
        <v>226</v>
      </c>
      <c r="B228" s="72">
        <v>10460</v>
      </c>
      <c r="C228" s="72" t="s">
        <v>529</v>
      </c>
      <c r="D228" s="72" t="s">
        <v>411</v>
      </c>
      <c r="E228" s="72" t="s">
        <v>59</v>
      </c>
      <c r="F228" s="72" t="s">
        <v>416</v>
      </c>
      <c r="G228" s="72" t="s">
        <v>135</v>
      </c>
      <c r="H228" s="72" t="s">
        <v>25</v>
      </c>
      <c r="I228" s="72">
        <v>2005</v>
      </c>
      <c r="J228" s="72" t="s">
        <v>419</v>
      </c>
      <c r="K228" s="72"/>
      <c r="L228" s="72" t="s">
        <v>553</v>
      </c>
      <c r="M228" s="72">
        <v>206</v>
      </c>
      <c r="N228" s="72"/>
      <c r="O228" s="72" t="s">
        <v>419</v>
      </c>
    </row>
    <row r="229" spans="1:15" ht="12.75">
      <c r="A229" s="151">
        <v>227</v>
      </c>
      <c r="B229" s="72">
        <v>10472</v>
      </c>
      <c r="C229" s="72" t="s">
        <v>254</v>
      </c>
      <c r="D229" s="72" t="s">
        <v>411</v>
      </c>
      <c r="E229" s="72" t="s">
        <v>59</v>
      </c>
      <c r="F229" s="72" t="s">
        <v>424</v>
      </c>
      <c r="G229" s="72" t="s">
        <v>135</v>
      </c>
      <c r="H229" s="72" t="s">
        <v>25</v>
      </c>
      <c r="I229" s="72">
        <v>2006</v>
      </c>
      <c r="J229" s="72" t="s">
        <v>419</v>
      </c>
      <c r="K229" s="72"/>
      <c r="L229" s="72" t="s">
        <v>553</v>
      </c>
      <c r="M229" s="72">
        <v>206</v>
      </c>
      <c r="N229" s="72"/>
      <c r="O229" s="72" t="s">
        <v>419</v>
      </c>
    </row>
    <row r="230" spans="1:15" ht="12.75">
      <c r="A230" s="151">
        <v>228</v>
      </c>
      <c r="B230" s="72">
        <v>10473</v>
      </c>
      <c r="C230" s="72" t="s">
        <v>253</v>
      </c>
      <c r="D230" s="72" t="s">
        <v>411</v>
      </c>
      <c r="E230" s="72" t="s">
        <v>59</v>
      </c>
      <c r="F230" s="72" t="s">
        <v>431</v>
      </c>
      <c r="G230" s="72" t="s">
        <v>135</v>
      </c>
      <c r="H230" s="72" t="s">
        <v>25</v>
      </c>
      <c r="I230" s="72">
        <v>2009</v>
      </c>
      <c r="J230" s="72"/>
      <c r="K230" s="72"/>
      <c r="L230" s="72" t="s">
        <v>553</v>
      </c>
      <c r="M230" s="72">
        <v>206</v>
      </c>
      <c r="N230" s="72"/>
      <c r="O230" s="72" t="s">
        <v>419</v>
      </c>
    </row>
    <row r="231" spans="1:15" ht="12.75">
      <c r="A231" s="151">
        <v>229</v>
      </c>
      <c r="B231" s="72">
        <v>10710</v>
      </c>
      <c r="C231" s="72" t="s">
        <v>257</v>
      </c>
      <c r="D231" s="72" t="s">
        <v>411</v>
      </c>
      <c r="E231" s="72" t="s">
        <v>59</v>
      </c>
      <c r="F231" s="72" t="s">
        <v>418</v>
      </c>
      <c r="G231" s="72" t="s">
        <v>135</v>
      </c>
      <c r="H231" s="72" t="s">
        <v>25</v>
      </c>
      <c r="I231" s="72">
        <v>2007</v>
      </c>
      <c r="J231" s="72"/>
      <c r="K231" s="72"/>
      <c r="L231" s="72" t="s">
        <v>553</v>
      </c>
      <c r="M231" s="72">
        <v>206</v>
      </c>
      <c r="N231" s="72"/>
      <c r="O231" s="72" t="s">
        <v>419</v>
      </c>
    </row>
    <row r="232" spans="1:15" ht="12.75">
      <c r="A232" s="151">
        <v>230</v>
      </c>
      <c r="B232" s="72">
        <v>10711</v>
      </c>
      <c r="C232" s="72" t="s">
        <v>541</v>
      </c>
      <c r="D232" s="72" t="s">
        <v>411</v>
      </c>
      <c r="E232" s="72" t="s">
        <v>59</v>
      </c>
      <c r="F232" s="72" t="s">
        <v>424</v>
      </c>
      <c r="G232" s="72" t="s">
        <v>135</v>
      </c>
      <c r="H232" s="72" t="s">
        <v>25</v>
      </c>
      <c r="I232" s="72">
        <v>2006</v>
      </c>
      <c r="J232" s="72">
        <v>30105</v>
      </c>
      <c r="K232" s="72"/>
      <c r="L232" s="72" t="s">
        <v>553</v>
      </c>
      <c r="M232" s="72">
        <v>206</v>
      </c>
      <c r="N232" s="72"/>
      <c r="O232" s="72" t="s">
        <v>419</v>
      </c>
    </row>
    <row r="233" spans="1:15" ht="12.75">
      <c r="A233" s="151">
        <v>231</v>
      </c>
      <c r="B233" s="72">
        <v>11081</v>
      </c>
      <c r="C233" s="72" t="s">
        <v>530</v>
      </c>
      <c r="D233" s="72" t="s">
        <v>411</v>
      </c>
      <c r="E233" s="72" t="s">
        <v>59</v>
      </c>
      <c r="F233" s="72" t="s">
        <v>416</v>
      </c>
      <c r="G233" s="72" t="s">
        <v>135</v>
      </c>
      <c r="H233" s="72" t="s">
        <v>25</v>
      </c>
      <c r="I233" s="72">
        <v>2005</v>
      </c>
      <c r="J233" s="72" t="s">
        <v>419</v>
      </c>
      <c r="K233" s="72"/>
      <c r="L233" s="72" t="s">
        <v>553</v>
      </c>
      <c r="M233" s="72">
        <v>206</v>
      </c>
      <c r="N233" s="72"/>
      <c r="O233" s="72" t="s">
        <v>419</v>
      </c>
    </row>
    <row r="234" spans="1:15" ht="12.75">
      <c r="A234" s="151">
        <v>232</v>
      </c>
      <c r="B234" s="72">
        <v>11695</v>
      </c>
      <c r="C234" s="72" t="s">
        <v>256</v>
      </c>
      <c r="D234" s="72" t="s">
        <v>411</v>
      </c>
      <c r="E234" s="72" t="s">
        <v>59</v>
      </c>
      <c r="F234" s="72" t="s">
        <v>420</v>
      </c>
      <c r="G234" s="72" t="s">
        <v>135</v>
      </c>
      <c r="H234" s="72" t="s">
        <v>25</v>
      </c>
      <c r="I234" s="72">
        <v>2008</v>
      </c>
      <c r="J234" s="72"/>
      <c r="K234" s="72"/>
      <c r="L234" s="72" t="s">
        <v>553</v>
      </c>
      <c r="M234" s="72">
        <v>206</v>
      </c>
      <c r="N234" s="72"/>
      <c r="O234" s="72" t="s">
        <v>419</v>
      </c>
    </row>
    <row r="235" spans="1:15" ht="12.75">
      <c r="A235" s="151">
        <v>233</v>
      </c>
      <c r="B235" s="72">
        <v>11700</v>
      </c>
      <c r="C235" s="72" t="s">
        <v>255</v>
      </c>
      <c r="D235" s="72" t="s">
        <v>411</v>
      </c>
      <c r="E235" s="72" t="s">
        <v>59</v>
      </c>
      <c r="F235" s="72" t="s">
        <v>420</v>
      </c>
      <c r="G235" s="72" t="s">
        <v>135</v>
      </c>
      <c r="H235" s="72" t="s">
        <v>25</v>
      </c>
      <c r="I235" s="72">
        <v>2008</v>
      </c>
      <c r="J235" s="72"/>
      <c r="K235" s="72"/>
      <c r="L235" s="72" t="s">
        <v>553</v>
      </c>
      <c r="M235" s="72">
        <v>206</v>
      </c>
      <c r="N235" s="72"/>
      <c r="O235" s="72" t="s">
        <v>419</v>
      </c>
    </row>
    <row r="236" spans="1:15" ht="12.75">
      <c r="A236" s="151">
        <v>234</v>
      </c>
      <c r="B236" s="72">
        <v>11702</v>
      </c>
      <c r="C236" s="72" t="s">
        <v>531</v>
      </c>
      <c r="D236" s="72" t="s">
        <v>31</v>
      </c>
      <c r="E236" s="72" t="s">
        <v>59</v>
      </c>
      <c r="F236" s="72" t="s">
        <v>410</v>
      </c>
      <c r="G236" s="72" t="s">
        <v>135</v>
      </c>
      <c r="H236" s="72" t="s">
        <v>311</v>
      </c>
      <c r="I236" s="72">
        <v>1970</v>
      </c>
      <c r="J236" s="72"/>
      <c r="K236" s="72"/>
      <c r="L236" s="72" t="s">
        <v>553</v>
      </c>
      <c r="M236" s="72">
        <v>206</v>
      </c>
      <c r="N236" s="72"/>
      <c r="O236" s="72" t="s">
        <v>419</v>
      </c>
    </row>
    <row r="237" spans="1:15" ht="12.75">
      <c r="A237" s="151">
        <v>235</v>
      </c>
      <c r="B237" s="72">
        <v>804</v>
      </c>
      <c r="C237" s="72" t="s">
        <v>328</v>
      </c>
      <c r="D237" s="72" t="s">
        <v>411</v>
      </c>
      <c r="E237" s="72" t="s">
        <v>59</v>
      </c>
      <c r="F237" s="72" t="s">
        <v>412</v>
      </c>
      <c r="G237" s="72" t="s">
        <v>124</v>
      </c>
      <c r="H237" s="72" t="s">
        <v>311</v>
      </c>
      <c r="I237" s="72">
        <v>1976</v>
      </c>
      <c r="J237" s="72"/>
      <c r="K237" s="72"/>
      <c r="L237" s="72" t="s">
        <v>553</v>
      </c>
      <c r="M237" s="72">
        <v>208</v>
      </c>
      <c r="N237" s="72"/>
      <c r="O237" s="72" t="s">
        <v>419</v>
      </c>
    </row>
    <row r="238" spans="1:15" ht="12.75">
      <c r="A238" s="151">
        <v>236</v>
      </c>
      <c r="B238" s="72">
        <v>857</v>
      </c>
      <c r="C238" s="72" t="s">
        <v>295</v>
      </c>
      <c r="D238" s="72" t="s">
        <v>411</v>
      </c>
      <c r="E238" s="72" t="s">
        <v>59</v>
      </c>
      <c r="F238" s="72" t="s">
        <v>412</v>
      </c>
      <c r="G238" s="72" t="s">
        <v>124</v>
      </c>
      <c r="H238" s="72" t="s">
        <v>60</v>
      </c>
      <c r="I238" s="72">
        <v>1977</v>
      </c>
      <c r="J238" s="72"/>
      <c r="K238" s="72"/>
      <c r="L238" s="72" t="s">
        <v>553</v>
      </c>
      <c r="M238" s="72">
        <v>208</v>
      </c>
      <c r="N238" s="72"/>
      <c r="O238" s="72" t="s">
        <v>419</v>
      </c>
    </row>
    <row r="239" spans="1:15" ht="12.75">
      <c r="A239" s="151">
        <v>237</v>
      </c>
      <c r="B239" s="72">
        <v>923</v>
      </c>
      <c r="C239" s="72" t="s">
        <v>294</v>
      </c>
      <c r="D239" s="72" t="s">
        <v>411</v>
      </c>
      <c r="E239" s="72" t="s">
        <v>59</v>
      </c>
      <c r="F239" s="72" t="s">
        <v>412</v>
      </c>
      <c r="G239" s="72" t="s">
        <v>124</v>
      </c>
      <c r="H239" s="72" t="s">
        <v>60</v>
      </c>
      <c r="I239" s="72">
        <v>1979</v>
      </c>
      <c r="J239" s="72"/>
      <c r="K239" s="72"/>
      <c r="L239" s="72" t="s">
        <v>553</v>
      </c>
      <c r="M239" s="72">
        <v>208</v>
      </c>
      <c r="N239" s="72"/>
      <c r="O239" s="72" t="s">
        <v>419</v>
      </c>
    </row>
    <row r="240" spans="1:15" ht="12.75">
      <c r="A240" s="151">
        <v>238</v>
      </c>
      <c r="B240" s="72">
        <v>2275</v>
      </c>
      <c r="C240" s="72" t="s">
        <v>326</v>
      </c>
      <c r="D240" s="72" t="s">
        <v>411</v>
      </c>
      <c r="E240" s="72" t="s">
        <v>59</v>
      </c>
      <c r="F240" s="72" t="s">
        <v>58</v>
      </c>
      <c r="G240" s="72" t="s">
        <v>124</v>
      </c>
      <c r="H240" s="72" t="s">
        <v>311</v>
      </c>
      <c r="I240" s="72">
        <v>1991</v>
      </c>
      <c r="J240" s="72"/>
      <c r="K240" s="72"/>
      <c r="L240" s="72" t="s">
        <v>553</v>
      </c>
      <c r="M240" s="72">
        <v>208</v>
      </c>
      <c r="N240" s="72"/>
      <c r="O240" s="72" t="s">
        <v>419</v>
      </c>
    </row>
    <row r="241" spans="1:15" ht="12.75">
      <c r="A241" s="151">
        <v>239</v>
      </c>
      <c r="B241" s="72">
        <v>4086</v>
      </c>
      <c r="C241" s="72" t="s">
        <v>125</v>
      </c>
      <c r="D241" s="72" t="s">
        <v>411</v>
      </c>
      <c r="E241" s="72" t="s">
        <v>59</v>
      </c>
      <c r="F241" s="72" t="s">
        <v>412</v>
      </c>
      <c r="G241" s="72" t="s">
        <v>124</v>
      </c>
      <c r="H241" s="72" t="s">
        <v>60</v>
      </c>
      <c r="I241" s="72">
        <v>1979</v>
      </c>
      <c r="J241" s="72"/>
      <c r="K241" s="72"/>
      <c r="L241" s="72" t="s">
        <v>553</v>
      </c>
      <c r="M241" s="72">
        <v>208</v>
      </c>
      <c r="N241" s="72"/>
      <c r="O241" s="72" t="s">
        <v>419</v>
      </c>
    </row>
    <row r="242" spans="1:15" ht="12.75">
      <c r="A242" s="151">
        <v>240</v>
      </c>
      <c r="B242" s="72">
        <v>4436</v>
      </c>
      <c r="C242" s="72" t="s">
        <v>514</v>
      </c>
      <c r="D242" s="72" t="s">
        <v>411</v>
      </c>
      <c r="E242" s="72" t="s">
        <v>59</v>
      </c>
      <c r="F242" s="72" t="s">
        <v>442</v>
      </c>
      <c r="G242" s="72" t="s">
        <v>124</v>
      </c>
      <c r="H242" s="72" t="s">
        <v>311</v>
      </c>
      <c r="I242" s="72">
        <v>2000</v>
      </c>
      <c r="J242" s="72"/>
      <c r="K242" s="72"/>
      <c r="L242" s="72" t="s">
        <v>553</v>
      </c>
      <c r="M242" s="72">
        <v>208</v>
      </c>
      <c r="N242" s="72"/>
      <c r="O242" s="72" t="s">
        <v>419</v>
      </c>
    </row>
    <row r="243" spans="1:15" ht="12.75">
      <c r="A243" s="151">
        <v>241</v>
      </c>
      <c r="B243" s="72">
        <v>4618</v>
      </c>
      <c r="C243" s="72" t="s">
        <v>330</v>
      </c>
      <c r="D243" s="72" t="s">
        <v>411</v>
      </c>
      <c r="E243" s="72" t="s">
        <v>59</v>
      </c>
      <c r="F243" s="72" t="s">
        <v>442</v>
      </c>
      <c r="G243" s="72" t="s">
        <v>124</v>
      </c>
      <c r="H243" s="72" t="s">
        <v>311</v>
      </c>
      <c r="I243" s="72">
        <v>2000</v>
      </c>
      <c r="J243" s="72"/>
      <c r="K243" s="72"/>
      <c r="L243" s="72" t="s">
        <v>553</v>
      </c>
      <c r="M243" s="72">
        <v>208</v>
      </c>
      <c r="N243" s="72"/>
      <c r="O243" s="72" t="s">
        <v>419</v>
      </c>
    </row>
    <row r="244" spans="1:15" ht="12.75">
      <c r="A244" s="151">
        <v>242</v>
      </c>
      <c r="B244" s="72">
        <v>4706</v>
      </c>
      <c r="C244" s="72" t="s">
        <v>329</v>
      </c>
      <c r="D244" s="72" t="s">
        <v>411</v>
      </c>
      <c r="E244" s="72" t="s">
        <v>59</v>
      </c>
      <c r="F244" s="72" t="s">
        <v>415</v>
      </c>
      <c r="G244" s="72" t="s">
        <v>124</v>
      </c>
      <c r="H244" s="72" t="s">
        <v>311</v>
      </c>
      <c r="I244" s="72">
        <v>2001</v>
      </c>
      <c r="J244" s="72"/>
      <c r="K244" s="72"/>
      <c r="L244" s="72" t="s">
        <v>553</v>
      </c>
      <c r="M244" s="72">
        <v>208</v>
      </c>
      <c r="N244" s="72"/>
      <c r="O244" s="72" t="s">
        <v>419</v>
      </c>
    </row>
    <row r="245" spans="1:15" ht="12.75">
      <c r="A245" s="151">
        <v>243</v>
      </c>
      <c r="B245" s="72">
        <v>5218</v>
      </c>
      <c r="C245" s="72" t="s">
        <v>128</v>
      </c>
      <c r="D245" s="72" t="s">
        <v>411</v>
      </c>
      <c r="E245" s="72" t="s">
        <v>59</v>
      </c>
      <c r="F245" s="72" t="s">
        <v>421</v>
      </c>
      <c r="G245" s="72" t="s">
        <v>124</v>
      </c>
      <c r="H245" s="72" t="s">
        <v>60</v>
      </c>
      <c r="I245" s="72">
        <v>1998</v>
      </c>
      <c r="J245" s="72"/>
      <c r="K245" s="72"/>
      <c r="L245" s="72" t="s">
        <v>553</v>
      </c>
      <c r="M245" s="72">
        <v>208</v>
      </c>
      <c r="N245" s="72"/>
      <c r="O245" s="72" t="s">
        <v>419</v>
      </c>
    </row>
    <row r="246" spans="1:15" ht="12.75">
      <c r="A246" s="151">
        <v>244</v>
      </c>
      <c r="B246" s="72">
        <v>6102</v>
      </c>
      <c r="C246" s="72" t="s">
        <v>325</v>
      </c>
      <c r="D246" s="72" t="s">
        <v>411</v>
      </c>
      <c r="E246" s="72" t="s">
        <v>59</v>
      </c>
      <c r="F246" s="72" t="s">
        <v>473</v>
      </c>
      <c r="G246" s="72" t="s">
        <v>124</v>
      </c>
      <c r="H246" s="72" t="s">
        <v>311</v>
      </c>
      <c r="I246" s="72">
        <v>2002</v>
      </c>
      <c r="J246" s="72"/>
      <c r="K246" s="72"/>
      <c r="L246" s="72" t="s">
        <v>553</v>
      </c>
      <c r="M246" s="72">
        <v>208</v>
      </c>
      <c r="N246" s="72"/>
      <c r="O246" s="72" t="s">
        <v>419</v>
      </c>
    </row>
    <row r="247" spans="1:15" ht="12.75">
      <c r="A247" s="151">
        <v>245</v>
      </c>
      <c r="B247" s="72">
        <v>6544</v>
      </c>
      <c r="C247" s="72" t="s">
        <v>327</v>
      </c>
      <c r="D247" s="72" t="s">
        <v>411</v>
      </c>
      <c r="E247" s="72" t="s">
        <v>59</v>
      </c>
      <c r="F247" s="72" t="s">
        <v>421</v>
      </c>
      <c r="G247" s="72" t="s">
        <v>124</v>
      </c>
      <c r="H247" s="72" t="s">
        <v>311</v>
      </c>
      <c r="I247" s="72">
        <v>1998</v>
      </c>
      <c r="J247" s="72"/>
      <c r="K247" s="72"/>
      <c r="L247" s="72" t="s">
        <v>553</v>
      </c>
      <c r="M247" s="72">
        <v>208</v>
      </c>
      <c r="N247" s="72"/>
      <c r="O247" s="72" t="s">
        <v>419</v>
      </c>
    </row>
    <row r="248" spans="1:15" ht="12.75">
      <c r="A248" s="151">
        <v>246</v>
      </c>
      <c r="B248" s="72">
        <v>8094</v>
      </c>
      <c r="C248" s="72" t="s">
        <v>515</v>
      </c>
      <c r="D248" s="72" t="s">
        <v>411</v>
      </c>
      <c r="E248" s="72" t="s">
        <v>59</v>
      </c>
      <c r="F248" s="72" t="s">
        <v>473</v>
      </c>
      <c r="G248" s="72" t="s">
        <v>124</v>
      </c>
      <c r="H248" s="72" t="s">
        <v>25</v>
      </c>
      <c r="I248" s="72">
        <v>2002</v>
      </c>
      <c r="J248" s="72"/>
      <c r="K248" s="72"/>
      <c r="L248" s="72" t="s">
        <v>553</v>
      </c>
      <c r="M248" s="72">
        <v>208</v>
      </c>
      <c r="N248" s="72"/>
      <c r="O248" s="72" t="s">
        <v>419</v>
      </c>
    </row>
    <row r="249" spans="1:15" ht="12.75">
      <c r="A249" s="151">
        <v>247</v>
      </c>
      <c r="B249" s="72">
        <v>9087</v>
      </c>
      <c r="C249" s="72" t="s">
        <v>126</v>
      </c>
      <c r="D249" s="72" t="s">
        <v>411</v>
      </c>
      <c r="E249" s="72" t="s">
        <v>59</v>
      </c>
      <c r="F249" s="72" t="s">
        <v>420</v>
      </c>
      <c r="G249" s="72" t="s">
        <v>124</v>
      </c>
      <c r="H249" s="72" t="s">
        <v>25</v>
      </c>
      <c r="I249" s="72">
        <v>2008</v>
      </c>
      <c r="J249" s="72"/>
      <c r="K249" s="72"/>
      <c r="L249" s="72" t="s">
        <v>553</v>
      </c>
      <c r="M249" s="72">
        <v>208</v>
      </c>
      <c r="N249" s="72"/>
      <c r="O249" s="72" t="s">
        <v>419</v>
      </c>
    </row>
    <row r="250" spans="1:15" ht="12.75">
      <c r="A250" s="151">
        <v>248</v>
      </c>
      <c r="B250" s="72">
        <v>9089</v>
      </c>
      <c r="C250" s="72" t="s">
        <v>127</v>
      </c>
      <c r="D250" s="72" t="s">
        <v>411</v>
      </c>
      <c r="E250" s="72" t="s">
        <v>61</v>
      </c>
      <c r="F250" s="72" t="s">
        <v>418</v>
      </c>
      <c r="G250" s="72" t="s">
        <v>124</v>
      </c>
      <c r="H250" s="72" t="s">
        <v>60</v>
      </c>
      <c r="I250" s="72">
        <v>2007</v>
      </c>
      <c r="J250" s="72"/>
      <c r="K250" s="72"/>
      <c r="L250" s="72" t="s">
        <v>553</v>
      </c>
      <c r="M250" s="72">
        <v>208</v>
      </c>
      <c r="N250" s="72"/>
      <c r="O250" s="72" t="s">
        <v>419</v>
      </c>
    </row>
    <row r="251" spans="1:15" ht="12.75">
      <c r="A251" s="151">
        <v>249</v>
      </c>
      <c r="B251" s="72">
        <v>10949</v>
      </c>
      <c r="C251" s="72" t="s">
        <v>129</v>
      </c>
      <c r="D251" s="72" t="s">
        <v>411</v>
      </c>
      <c r="E251" s="72" t="s">
        <v>59</v>
      </c>
      <c r="F251" s="72" t="s">
        <v>418</v>
      </c>
      <c r="G251" s="72" t="s">
        <v>124</v>
      </c>
      <c r="H251" s="72" t="s">
        <v>60</v>
      </c>
      <c r="I251" s="72">
        <v>2007</v>
      </c>
      <c r="J251" s="72"/>
      <c r="K251" s="72"/>
      <c r="L251" s="72" t="s">
        <v>553</v>
      </c>
      <c r="M251" s="72">
        <v>208</v>
      </c>
      <c r="N251" s="72"/>
      <c r="O251" s="72" t="s">
        <v>419</v>
      </c>
    </row>
    <row r="252" spans="1:15" ht="12.75">
      <c r="A252" s="151">
        <v>250</v>
      </c>
      <c r="B252" s="72">
        <v>11710</v>
      </c>
      <c r="C252" s="72" t="s">
        <v>123</v>
      </c>
      <c r="D252" s="72" t="s">
        <v>411</v>
      </c>
      <c r="E252" s="72" t="s">
        <v>59</v>
      </c>
      <c r="F252" s="72" t="s">
        <v>418</v>
      </c>
      <c r="G252" s="72" t="s">
        <v>124</v>
      </c>
      <c r="H252" s="72" t="s">
        <v>25</v>
      </c>
      <c r="I252" s="72">
        <v>2007</v>
      </c>
      <c r="J252" s="72"/>
      <c r="K252" s="72"/>
      <c r="L252" s="72" t="s">
        <v>553</v>
      </c>
      <c r="M252" s="72">
        <v>208</v>
      </c>
      <c r="N252" s="72"/>
      <c r="O252" s="72" t="s">
        <v>419</v>
      </c>
    </row>
    <row r="253" spans="1:15" ht="12.75">
      <c r="A253" s="151">
        <v>251</v>
      </c>
      <c r="B253" s="72">
        <v>13277</v>
      </c>
      <c r="C253" s="72" t="s">
        <v>352</v>
      </c>
      <c r="D253" s="72" t="s">
        <v>411</v>
      </c>
      <c r="E253" s="72" t="s">
        <v>61</v>
      </c>
      <c r="F253" s="72" t="s">
        <v>58</v>
      </c>
      <c r="G253" s="72" t="s">
        <v>124</v>
      </c>
      <c r="H253" s="72" t="s">
        <v>311</v>
      </c>
      <c r="I253" s="72">
        <v>1991</v>
      </c>
      <c r="J253" s="72"/>
      <c r="K253" s="72"/>
      <c r="L253" s="72" t="s">
        <v>553</v>
      </c>
      <c r="M253" s="72">
        <v>208</v>
      </c>
      <c r="N253" s="72"/>
      <c r="O253" s="72" t="s">
        <v>419</v>
      </c>
    </row>
    <row r="254" spans="1:15" ht="12.75">
      <c r="A254" s="151">
        <v>252</v>
      </c>
      <c r="B254" s="72">
        <v>13683</v>
      </c>
      <c r="C254" s="72" t="s">
        <v>516</v>
      </c>
      <c r="D254" s="72" t="s">
        <v>411</v>
      </c>
      <c r="E254" s="72" t="s">
        <v>59</v>
      </c>
      <c r="F254" s="72" t="s">
        <v>435</v>
      </c>
      <c r="G254" s="72" t="s">
        <v>124</v>
      </c>
      <c r="H254" s="72" t="s">
        <v>25</v>
      </c>
      <c r="I254" s="72">
        <v>2012</v>
      </c>
      <c r="J254" s="72"/>
      <c r="K254" s="72"/>
      <c r="L254" s="72" t="s">
        <v>553</v>
      </c>
      <c r="M254" s="72">
        <v>208</v>
      </c>
      <c r="N254" s="72"/>
      <c r="O254" s="72" t="s">
        <v>419</v>
      </c>
    </row>
    <row r="255" spans="1:15" ht="12.75">
      <c r="A255" s="151">
        <v>253</v>
      </c>
      <c r="B255" s="72">
        <v>202</v>
      </c>
      <c r="C255" s="72" t="s">
        <v>487</v>
      </c>
      <c r="D255" s="72" t="s">
        <v>411</v>
      </c>
      <c r="E255" s="72" t="s">
        <v>59</v>
      </c>
      <c r="F255" s="72" t="s">
        <v>409</v>
      </c>
      <c r="G255" s="72" t="s">
        <v>375</v>
      </c>
      <c r="H255" s="72" t="s">
        <v>60</v>
      </c>
      <c r="I255" s="72">
        <v>1955</v>
      </c>
      <c r="J255" s="72"/>
      <c r="K255" s="72"/>
      <c r="L255" s="72" t="s">
        <v>553</v>
      </c>
      <c r="M255" s="72">
        <v>209</v>
      </c>
      <c r="N255" s="72"/>
      <c r="O255" s="72" t="s">
        <v>419</v>
      </c>
    </row>
    <row r="256" spans="1:15" ht="12.75">
      <c r="A256" s="151">
        <v>254</v>
      </c>
      <c r="B256" s="72">
        <v>762</v>
      </c>
      <c r="C256" s="72" t="s">
        <v>488</v>
      </c>
      <c r="D256" s="72" t="s">
        <v>411</v>
      </c>
      <c r="E256" s="72" t="s">
        <v>59</v>
      </c>
      <c r="F256" s="72" t="s">
        <v>412</v>
      </c>
      <c r="G256" s="72" t="s">
        <v>375</v>
      </c>
      <c r="H256" s="72" t="s">
        <v>60</v>
      </c>
      <c r="I256" s="72">
        <v>1975</v>
      </c>
      <c r="J256" s="72"/>
      <c r="K256" s="72"/>
      <c r="L256" s="72" t="s">
        <v>553</v>
      </c>
      <c r="M256" s="72">
        <v>209</v>
      </c>
      <c r="N256" s="72"/>
      <c r="O256" s="72" t="s">
        <v>419</v>
      </c>
    </row>
    <row r="257" spans="1:15" ht="12.75">
      <c r="A257" s="151">
        <v>255</v>
      </c>
      <c r="B257" s="72">
        <v>1002</v>
      </c>
      <c r="C257" s="72" t="s">
        <v>489</v>
      </c>
      <c r="D257" s="72" t="s">
        <v>411</v>
      </c>
      <c r="E257" s="72" t="s">
        <v>59</v>
      </c>
      <c r="F257" s="72" t="s">
        <v>58</v>
      </c>
      <c r="G257" s="72" t="s">
        <v>375</v>
      </c>
      <c r="H257" s="72" t="s">
        <v>60</v>
      </c>
      <c r="I257" s="72">
        <v>1982</v>
      </c>
      <c r="J257" s="72"/>
      <c r="K257" s="72"/>
      <c r="L257" s="72" t="s">
        <v>553</v>
      </c>
      <c r="M257" s="72">
        <v>209</v>
      </c>
      <c r="N257" s="72"/>
      <c r="O257" s="72" t="s">
        <v>419</v>
      </c>
    </row>
    <row r="258" spans="1:15" ht="12.75">
      <c r="A258" s="151">
        <v>256</v>
      </c>
      <c r="B258" s="72">
        <v>6762</v>
      </c>
      <c r="C258" s="72" t="s">
        <v>490</v>
      </c>
      <c r="D258" s="72" t="s">
        <v>411</v>
      </c>
      <c r="E258" s="72" t="s">
        <v>59</v>
      </c>
      <c r="F258" s="72" t="s">
        <v>416</v>
      </c>
      <c r="G258" s="72" t="s">
        <v>375</v>
      </c>
      <c r="H258" s="72" t="s">
        <v>25</v>
      </c>
      <c r="I258" s="72">
        <v>2005</v>
      </c>
      <c r="J258" s="72"/>
      <c r="K258" s="72"/>
      <c r="L258" s="72" t="s">
        <v>553</v>
      </c>
      <c r="M258" s="72">
        <v>209</v>
      </c>
      <c r="N258" s="72"/>
      <c r="O258" s="72" t="s">
        <v>419</v>
      </c>
    </row>
    <row r="259" spans="1:15" ht="12.75">
      <c r="A259" s="151">
        <v>257</v>
      </c>
      <c r="B259" s="72">
        <v>8013</v>
      </c>
      <c r="C259" s="72" t="s">
        <v>491</v>
      </c>
      <c r="D259" s="72" t="s">
        <v>411</v>
      </c>
      <c r="E259" s="72" t="s">
        <v>59</v>
      </c>
      <c r="F259" s="72" t="s">
        <v>418</v>
      </c>
      <c r="G259" s="72" t="s">
        <v>375</v>
      </c>
      <c r="H259" s="72" t="s">
        <v>60</v>
      </c>
      <c r="I259" s="72">
        <v>2007</v>
      </c>
      <c r="J259" s="72"/>
      <c r="K259" s="72"/>
      <c r="L259" s="72" t="s">
        <v>553</v>
      </c>
      <c r="M259" s="72">
        <v>209</v>
      </c>
      <c r="N259" s="72"/>
      <c r="O259" s="72" t="s">
        <v>419</v>
      </c>
    </row>
    <row r="260" spans="1:15" ht="12.75">
      <c r="A260" s="151">
        <v>258</v>
      </c>
      <c r="B260" s="72">
        <v>8944</v>
      </c>
      <c r="C260" s="72" t="s">
        <v>492</v>
      </c>
      <c r="D260" s="72" t="s">
        <v>411</v>
      </c>
      <c r="E260" s="72" t="s">
        <v>59</v>
      </c>
      <c r="F260" s="72" t="s">
        <v>424</v>
      </c>
      <c r="G260" s="72" t="s">
        <v>375</v>
      </c>
      <c r="H260" s="72" t="s">
        <v>60</v>
      </c>
      <c r="I260" s="72">
        <v>2006</v>
      </c>
      <c r="J260" s="72"/>
      <c r="K260" s="72"/>
      <c r="L260" s="72" t="s">
        <v>553</v>
      </c>
      <c r="M260" s="72">
        <v>209</v>
      </c>
      <c r="N260" s="72"/>
      <c r="O260" s="72" t="s">
        <v>419</v>
      </c>
    </row>
    <row r="261" spans="1:15" ht="12.75">
      <c r="A261" s="151">
        <v>259</v>
      </c>
      <c r="B261" s="72">
        <v>8945</v>
      </c>
      <c r="C261" s="72" t="s">
        <v>493</v>
      </c>
      <c r="D261" s="72" t="s">
        <v>411</v>
      </c>
      <c r="E261" s="72" t="s">
        <v>59</v>
      </c>
      <c r="F261" s="72" t="s">
        <v>423</v>
      </c>
      <c r="G261" s="72" t="s">
        <v>375</v>
      </c>
      <c r="H261" s="72" t="s">
        <v>60</v>
      </c>
      <c r="I261" s="72">
        <v>2003</v>
      </c>
      <c r="J261" s="72"/>
      <c r="K261" s="72"/>
      <c r="L261" s="72" t="s">
        <v>553</v>
      </c>
      <c r="M261" s="72">
        <v>209</v>
      </c>
      <c r="N261" s="72"/>
      <c r="O261" s="72" t="s">
        <v>419</v>
      </c>
    </row>
    <row r="262" spans="1:15" ht="12.75">
      <c r="A262" s="151">
        <v>260</v>
      </c>
      <c r="B262" s="72">
        <v>11610</v>
      </c>
      <c r="C262" s="72" t="s">
        <v>494</v>
      </c>
      <c r="D262" s="72" t="s">
        <v>411</v>
      </c>
      <c r="E262" s="72" t="s">
        <v>59</v>
      </c>
      <c r="F262" s="72" t="s">
        <v>418</v>
      </c>
      <c r="G262" s="72" t="s">
        <v>375</v>
      </c>
      <c r="H262" s="72" t="s">
        <v>25</v>
      </c>
      <c r="I262" s="72">
        <v>2007</v>
      </c>
      <c r="J262" s="72" t="s">
        <v>419</v>
      </c>
      <c r="K262" s="72"/>
      <c r="L262" s="72" t="s">
        <v>553</v>
      </c>
      <c r="M262" s="72">
        <v>209</v>
      </c>
      <c r="N262" s="72"/>
      <c r="O262" s="72" t="s">
        <v>419</v>
      </c>
    </row>
    <row r="263" spans="1:15" ht="12.75">
      <c r="A263" s="151">
        <v>261</v>
      </c>
      <c r="B263" s="72">
        <v>13209</v>
      </c>
      <c r="C263" s="72" t="s">
        <v>495</v>
      </c>
      <c r="D263" s="72" t="s">
        <v>411</v>
      </c>
      <c r="E263" s="72" t="s">
        <v>61</v>
      </c>
      <c r="F263" s="72" t="s">
        <v>58</v>
      </c>
      <c r="G263" s="72" t="s">
        <v>375</v>
      </c>
      <c r="H263" s="72" t="s">
        <v>311</v>
      </c>
      <c r="I263" s="72">
        <v>1990</v>
      </c>
      <c r="J263" s="72"/>
      <c r="K263" s="72"/>
      <c r="L263" s="72" t="s">
        <v>553</v>
      </c>
      <c r="M263" s="72">
        <v>209</v>
      </c>
      <c r="N263" s="72"/>
      <c r="O263" s="72" t="s">
        <v>419</v>
      </c>
    </row>
    <row r="264" spans="1:15" ht="12.75">
      <c r="A264" s="151">
        <v>262</v>
      </c>
      <c r="B264" s="72">
        <v>14512</v>
      </c>
      <c r="C264" s="72" t="s">
        <v>496</v>
      </c>
      <c r="D264" s="72" t="s">
        <v>411</v>
      </c>
      <c r="E264" s="72" t="s">
        <v>61</v>
      </c>
      <c r="F264" s="72" t="s">
        <v>58</v>
      </c>
      <c r="G264" s="72" t="s">
        <v>375</v>
      </c>
      <c r="H264" s="72" t="s">
        <v>311</v>
      </c>
      <c r="I264" s="72">
        <v>1996</v>
      </c>
      <c r="J264" s="72" t="s">
        <v>419</v>
      </c>
      <c r="K264" s="72"/>
      <c r="L264" s="72" t="s">
        <v>553</v>
      </c>
      <c r="M264" s="72">
        <v>209</v>
      </c>
      <c r="N264" s="72"/>
      <c r="O264" s="72" t="s">
        <v>419</v>
      </c>
    </row>
    <row r="265" spans="1:15" ht="12.75">
      <c r="A265" s="151">
        <v>263</v>
      </c>
      <c r="B265" s="72">
        <v>14637</v>
      </c>
      <c r="C265" s="72" t="s">
        <v>556</v>
      </c>
      <c r="D265" s="72" t="s">
        <v>411</v>
      </c>
      <c r="E265" s="72" t="s">
        <v>61</v>
      </c>
      <c r="F265" s="72" t="s">
        <v>58</v>
      </c>
      <c r="G265" s="72" t="s">
        <v>375</v>
      </c>
      <c r="H265" s="72" t="s">
        <v>311</v>
      </c>
      <c r="I265" s="72">
        <v>1988</v>
      </c>
      <c r="J265" s="72" t="s">
        <v>419</v>
      </c>
      <c r="K265" s="72"/>
      <c r="L265" s="72" t="s">
        <v>553</v>
      </c>
      <c r="M265" s="72">
        <v>209</v>
      </c>
      <c r="N265" s="72"/>
      <c r="O265" s="72" t="s">
        <v>419</v>
      </c>
    </row>
    <row r="266" spans="1:15" ht="12.75">
      <c r="A266" s="151">
        <v>264</v>
      </c>
      <c r="B266" s="72">
        <v>1034</v>
      </c>
      <c r="C266" s="72" t="s">
        <v>74</v>
      </c>
      <c r="D266" s="72" t="s">
        <v>411</v>
      </c>
      <c r="E266" s="72" t="s">
        <v>59</v>
      </c>
      <c r="F266" s="72" t="s">
        <v>58</v>
      </c>
      <c r="G266" s="72" t="s">
        <v>71</v>
      </c>
      <c r="H266" s="72" t="s">
        <v>60</v>
      </c>
      <c r="I266" s="72">
        <v>1983</v>
      </c>
      <c r="J266" s="72"/>
      <c r="K266" s="72"/>
      <c r="L266" s="72" t="s">
        <v>553</v>
      </c>
      <c r="M266" s="72">
        <v>210</v>
      </c>
      <c r="N266" s="72"/>
      <c r="O266" s="72" t="s">
        <v>419</v>
      </c>
    </row>
    <row r="267" spans="1:15" ht="12.75">
      <c r="A267" s="151">
        <v>265</v>
      </c>
      <c r="B267" s="72">
        <v>4024</v>
      </c>
      <c r="C267" s="72" t="s">
        <v>72</v>
      </c>
      <c r="D267" s="72" t="s">
        <v>411</v>
      </c>
      <c r="E267" s="72" t="s">
        <v>59</v>
      </c>
      <c r="F267" s="72" t="s">
        <v>412</v>
      </c>
      <c r="G267" s="72" t="s">
        <v>71</v>
      </c>
      <c r="H267" s="72" t="s">
        <v>60</v>
      </c>
      <c r="I267" s="72">
        <v>1978</v>
      </c>
      <c r="J267" s="72"/>
      <c r="K267" s="72"/>
      <c r="L267" s="72" t="s">
        <v>553</v>
      </c>
      <c r="M267" s="72">
        <v>210</v>
      </c>
      <c r="N267" s="72"/>
      <c r="O267" s="72" t="s">
        <v>419</v>
      </c>
    </row>
    <row r="268" spans="1:15" ht="12.75">
      <c r="A268" s="151">
        <v>266</v>
      </c>
      <c r="B268" s="72">
        <v>5283</v>
      </c>
      <c r="C268" s="72" t="s">
        <v>73</v>
      </c>
      <c r="D268" s="72" t="s">
        <v>411</v>
      </c>
      <c r="E268" s="72" t="s">
        <v>59</v>
      </c>
      <c r="F268" s="72" t="s">
        <v>442</v>
      </c>
      <c r="G268" s="72" t="s">
        <v>71</v>
      </c>
      <c r="H268" s="72" t="s">
        <v>60</v>
      </c>
      <c r="I268" s="72">
        <v>2000</v>
      </c>
      <c r="J268" s="72">
        <v>18904</v>
      </c>
      <c r="K268" s="72"/>
      <c r="L268" s="72" t="s">
        <v>553</v>
      </c>
      <c r="M268" s="72">
        <v>210</v>
      </c>
      <c r="N268" s="72"/>
      <c r="O268" s="72" t="s">
        <v>419</v>
      </c>
    </row>
    <row r="269" spans="1:15" ht="12.75">
      <c r="A269" s="151">
        <v>267</v>
      </c>
      <c r="B269" s="72">
        <v>6236</v>
      </c>
      <c r="C269" s="72" t="s">
        <v>293</v>
      </c>
      <c r="D269" s="72" t="s">
        <v>411</v>
      </c>
      <c r="E269" s="72" t="s">
        <v>59</v>
      </c>
      <c r="F269" s="72" t="s">
        <v>58</v>
      </c>
      <c r="G269" s="72" t="s">
        <v>71</v>
      </c>
      <c r="H269" s="72" t="s">
        <v>60</v>
      </c>
      <c r="I269" s="72">
        <v>1997</v>
      </c>
      <c r="J269" s="72"/>
      <c r="K269" s="72"/>
      <c r="L269" s="72" t="s">
        <v>553</v>
      </c>
      <c r="M269" s="72">
        <v>210</v>
      </c>
      <c r="N269" s="72"/>
      <c r="O269" s="72" t="s">
        <v>419</v>
      </c>
    </row>
    <row r="270" spans="1:15" ht="12.75">
      <c r="A270" s="151">
        <v>268</v>
      </c>
      <c r="B270" s="72">
        <v>6368</v>
      </c>
      <c r="C270" s="72" t="s">
        <v>75</v>
      </c>
      <c r="D270" s="72" t="s">
        <v>411</v>
      </c>
      <c r="E270" s="72" t="s">
        <v>59</v>
      </c>
      <c r="F270" s="72" t="s">
        <v>415</v>
      </c>
      <c r="G270" s="72" t="s">
        <v>71</v>
      </c>
      <c r="H270" s="72" t="s">
        <v>60</v>
      </c>
      <c r="I270" s="72">
        <v>2001</v>
      </c>
      <c r="J270" s="72"/>
      <c r="K270" s="72"/>
      <c r="L270" s="72" t="s">
        <v>553</v>
      </c>
      <c r="M270" s="72">
        <v>210</v>
      </c>
      <c r="N270" s="72"/>
      <c r="O270" s="72" t="s">
        <v>419</v>
      </c>
    </row>
    <row r="271" spans="1:15" ht="12.75">
      <c r="A271" s="151">
        <v>269</v>
      </c>
      <c r="B271" s="72">
        <v>6909</v>
      </c>
      <c r="C271" s="72" t="s">
        <v>70</v>
      </c>
      <c r="D271" s="72" t="s">
        <v>411</v>
      </c>
      <c r="E271" s="72" t="s">
        <v>59</v>
      </c>
      <c r="F271" s="72" t="s">
        <v>412</v>
      </c>
      <c r="G271" s="72" t="s">
        <v>71</v>
      </c>
      <c r="H271" s="72" t="s">
        <v>60</v>
      </c>
      <c r="I271" s="72">
        <v>1973</v>
      </c>
      <c r="J271" s="72"/>
      <c r="K271" s="72"/>
      <c r="L271" s="72" t="s">
        <v>553</v>
      </c>
      <c r="M271" s="72">
        <v>210</v>
      </c>
      <c r="N271" s="72"/>
      <c r="O271" s="72" t="s">
        <v>419</v>
      </c>
    </row>
    <row r="272" spans="1:15" ht="12.75">
      <c r="A272" s="151">
        <v>270</v>
      </c>
      <c r="B272" s="72">
        <v>10217</v>
      </c>
      <c r="C272" s="72" t="s">
        <v>522</v>
      </c>
      <c r="D272" s="72" t="s">
        <v>411</v>
      </c>
      <c r="E272" s="72" t="s">
        <v>59</v>
      </c>
      <c r="F272" s="72" t="s">
        <v>473</v>
      </c>
      <c r="G272" s="72" t="s">
        <v>71</v>
      </c>
      <c r="H272" s="72" t="s">
        <v>60</v>
      </c>
      <c r="I272" s="72">
        <v>2002</v>
      </c>
      <c r="J272" s="72"/>
      <c r="K272" s="72"/>
      <c r="L272" s="72" t="s">
        <v>553</v>
      </c>
      <c r="M272" s="72">
        <v>210</v>
      </c>
      <c r="N272" s="72"/>
      <c r="O272" s="72" t="s">
        <v>419</v>
      </c>
    </row>
    <row r="273" spans="1:15" ht="12.75">
      <c r="A273" s="151">
        <v>271</v>
      </c>
      <c r="B273" s="72">
        <v>283</v>
      </c>
      <c r="C273" s="72" t="s">
        <v>510</v>
      </c>
      <c r="D273" s="72" t="s">
        <v>411</v>
      </c>
      <c r="E273" s="72" t="s">
        <v>59</v>
      </c>
      <c r="F273" s="72" t="s">
        <v>414</v>
      </c>
      <c r="G273" s="72" t="s">
        <v>101</v>
      </c>
      <c r="H273" s="72" t="s">
        <v>60</v>
      </c>
      <c r="I273" s="72">
        <v>1958</v>
      </c>
      <c r="J273" s="72">
        <v>8345</v>
      </c>
      <c r="K273" s="72"/>
      <c r="L273" s="72" t="s">
        <v>553</v>
      </c>
      <c r="M273" s="72">
        <v>301</v>
      </c>
      <c r="N273" s="72"/>
      <c r="O273" s="72" t="s">
        <v>419</v>
      </c>
    </row>
    <row r="274" spans="1:15" ht="12.75">
      <c r="A274" s="151">
        <v>272</v>
      </c>
      <c r="B274" s="72">
        <v>470</v>
      </c>
      <c r="C274" s="72" t="s">
        <v>102</v>
      </c>
      <c r="D274" s="72" t="s">
        <v>411</v>
      </c>
      <c r="E274" s="72" t="s">
        <v>59</v>
      </c>
      <c r="F274" s="72" t="s">
        <v>410</v>
      </c>
      <c r="G274" s="72" t="s">
        <v>101</v>
      </c>
      <c r="H274" s="72" t="s">
        <v>60</v>
      </c>
      <c r="I274" s="72">
        <v>1964</v>
      </c>
      <c r="J274" s="72">
        <v>933</v>
      </c>
      <c r="K274" s="72"/>
      <c r="L274" s="72" t="s">
        <v>553</v>
      </c>
      <c r="M274" s="72">
        <v>301</v>
      </c>
      <c r="N274" s="72"/>
      <c r="O274" s="72" t="s">
        <v>419</v>
      </c>
    </row>
    <row r="275" spans="1:15" ht="12.75">
      <c r="A275" s="151">
        <v>273</v>
      </c>
      <c r="B275" s="72">
        <v>545</v>
      </c>
      <c r="C275" s="72" t="s">
        <v>106</v>
      </c>
      <c r="D275" s="72" t="s">
        <v>411</v>
      </c>
      <c r="E275" s="72" t="s">
        <v>59</v>
      </c>
      <c r="F275" s="72" t="s">
        <v>410</v>
      </c>
      <c r="G275" s="72" t="s">
        <v>101</v>
      </c>
      <c r="H275" s="72" t="s">
        <v>60</v>
      </c>
      <c r="I275" s="72">
        <v>1967</v>
      </c>
      <c r="J275" s="72">
        <v>7067</v>
      </c>
      <c r="K275" s="72"/>
      <c r="L275" s="72" t="s">
        <v>553</v>
      </c>
      <c r="M275" s="72">
        <v>301</v>
      </c>
      <c r="N275" s="72"/>
      <c r="O275" s="72" t="s">
        <v>419</v>
      </c>
    </row>
    <row r="276" spans="1:15" ht="12.75">
      <c r="A276" s="151">
        <v>274</v>
      </c>
      <c r="B276" s="72">
        <v>603</v>
      </c>
      <c r="C276" s="72" t="s">
        <v>103</v>
      </c>
      <c r="D276" s="72" t="s">
        <v>411</v>
      </c>
      <c r="E276" s="72" t="s">
        <v>59</v>
      </c>
      <c r="F276" s="72" t="s">
        <v>410</v>
      </c>
      <c r="G276" s="72" t="s">
        <v>101</v>
      </c>
      <c r="H276" s="72" t="s">
        <v>60</v>
      </c>
      <c r="I276" s="72">
        <v>1969</v>
      </c>
      <c r="J276" s="72">
        <v>1210</v>
      </c>
      <c r="K276" s="72"/>
      <c r="L276" s="72" t="s">
        <v>553</v>
      </c>
      <c r="M276" s="72">
        <v>301</v>
      </c>
      <c r="N276" s="72"/>
      <c r="O276" s="72" t="s">
        <v>419</v>
      </c>
    </row>
    <row r="277" spans="1:15" ht="12.75">
      <c r="A277" s="151">
        <v>275</v>
      </c>
      <c r="B277" s="72">
        <v>880</v>
      </c>
      <c r="C277" s="72" t="s">
        <v>362</v>
      </c>
      <c r="D277" s="72" t="s">
        <v>411</v>
      </c>
      <c r="E277" s="72" t="s">
        <v>59</v>
      </c>
      <c r="F277" s="72" t="s">
        <v>412</v>
      </c>
      <c r="G277" s="72" t="s">
        <v>101</v>
      </c>
      <c r="H277" s="72" t="s">
        <v>60</v>
      </c>
      <c r="I277" s="72">
        <v>1978</v>
      </c>
      <c r="J277" s="72">
        <v>1884</v>
      </c>
      <c r="K277" s="72"/>
      <c r="L277" s="72" t="s">
        <v>553</v>
      </c>
      <c r="M277" s="72">
        <v>301</v>
      </c>
      <c r="N277" s="72"/>
      <c r="O277" s="72" t="s">
        <v>419</v>
      </c>
    </row>
    <row r="278" spans="1:15" ht="12.75">
      <c r="A278" s="151">
        <v>276</v>
      </c>
      <c r="B278" s="72">
        <v>2524</v>
      </c>
      <c r="C278" s="72" t="s">
        <v>299</v>
      </c>
      <c r="D278" s="72" t="s">
        <v>411</v>
      </c>
      <c r="E278" s="72" t="s">
        <v>59</v>
      </c>
      <c r="F278" s="72" t="s">
        <v>410</v>
      </c>
      <c r="G278" s="72" t="s">
        <v>101</v>
      </c>
      <c r="H278" s="72" t="s">
        <v>60</v>
      </c>
      <c r="I278" s="72">
        <v>1968</v>
      </c>
      <c r="J278" s="72">
        <v>15250</v>
      </c>
      <c r="K278" s="72"/>
      <c r="L278" s="72" t="s">
        <v>553</v>
      </c>
      <c r="M278" s="72">
        <v>301</v>
      </c>
      <c r="N278" s="72"/>
      <c r="O278" s="72" t="s">
        <v>419</v>
      </c>
    </row>
    <row r="279" spans="1:15" ht="12.75">
      <c r="A279" s="151">
        <v>277</v>
      </c>
      <c r="B279" s="72">
        <v>3095</v>
      </c>
      <c r="C279" s="72" t="s">
        <v>104</v>
      </c>
      <c r="D279" s="72" t="s">
        <v>411</v>
      </c>
      <c r="E279" s="72" t="s">
        <v>59</v>
      </c>
      <c r="F279" s="72" t="s">
        <v>58</v>
      </c>
      <c r="G279" s="72" t="s">
        <v>101</v>
      </c>
      <c r="H279" s="72" t="s">
        <v>60</v>
      </c>
      <c r="I279" s="72">
        <v>1991</v>
      </c>
      <c r="J279" s="72" t="s">
        <v>419</v>
      </c>
      <c r="K279" s="72"/>
      <c r="L279" s="72" t="s">
        <v>553</v>
      </c>
      <c r="M279" s="72">
        <v>301</v>
      </c>
      <c r="N279" s="72"/>
      <c r="O279" s="72" t="s">
        <v>419</v>
      </c>
    </row>
    <row r="280" spans="1:15" ht="12.75">
      <c r="A280" s="151">
        <v>278</v>
      </c>
      <c r="B280" s="72">
        <v>3492</v>
      </c>
      <c r="C280" s="72" t="s">
        <v>511</v>
      </c>
      <c r="D280" s="72" t="s">
        <v>411</v>
      </c>
      <c r="E280" s="72" t="s">
        <v>59</v>
      </c>
      <c r="F280" s="72" t="s">
        <v>412</v>
      </c>
      <c r="G280" s="72" t="s">
        <v>101</v>
      </c>
      <c r="H280" s="72" t="s">
        <v>60</v>
      </c>
      <c r="I280" s="72">
        <v>1980</v>
      </c>
      <c r="J280" s="72" t="s">
        <v>419</v>
      </c>
      <c r="K280" s="72"/>
      <c r="L280" s="72" t="s">
        <v>553</v>
      </c>
      <c r="M280" s="72">
        <v>301</v>
      </c>
      <c r="N280" s="72"/>
      <c r="O280" s="72" t="s">
        <v>419</v>
      </c>
    </row>
    <row r="281" spans="1:15" ht="12.75">
      <c r="A281" s="151">
        <v>279</v>
      </c>
      <c r="B281" s="72">
        <v>6167</v>
      </c>
      <c r="C281" s="72" t="s">
        <v>512</v>
      </c>
      <c r="D281" s="72" t="s">
        <v>411</v>
      </c>
      <c r="E281" s="72" t="s">
        <v>59</v>
      </c>
      <c r="F281" s="72" t="s">
        <v>410</v>
      </c>
      <c r="G281" s="72" t="s">
        <v>101</v>
      </c>
      <c r="H281" s="72" t="s">
        <v>25</v>
      </c>
      <c r="I281" s="72">
        <v>1963</v>
      </c>
      <c r="J281" s="72" t="s">
        <v>419</v>
      </c>
      <c r="K281" s="72"/>
      <c r="L281" s="72" t="s">
        <v>553</v>
      </c>
      <c r="M281" s="72">
        <v>301</v>
      </c>
      <c r="N281" s="72"/>
      <c r="O281" s="72" t="s">
        <v>419</v>
      </c>
    </row>
    <row r="282" spans="1:15" ht="12.75">
      <c r="A282" s="151">
        <v>280</v>
      </c>
      <c r="B282" s="72">
        <v>12114</v>
      </c>
      <c r="C282" s="72" t="s">
        <v>513</v>
      </c>
      <c r="D282" s="72" t="s">
        <v>411</v>
      </c>
      <c r="E282" s="72" t="s">
        <v>61</v>
      </c>
      <c r="F282" s="72" t="s">
        <v>410</v>
      </c>
      <c r="G282" s="72" t="s">
        <v>101</v>
      </c>
      <c r="H282" s="72" t="s">
        <v>60</v>
      </c>
      <c r="I282" s="72">
        <v>1971</v>
      </c>
      <c r="J282" s="72">
        <v>31319</v>
      </c>
      <c r="K282" s="72"/>
      <c r="L282" s="72" t="s">
        <v>553</v>
      </c>
      <c r="M282" s="72">
        <v>301</v>
      </c>
      <c r="N282" s="72"/>
      <c r="O282" s="72" t="s">
        <v>419</v>
      </c>
    </row>
    <row r="283" spans="1:15" ht="12.75">
      <c r="A283" s="151">
        <v>281</v>
      </c>
      <c r="B283" s="72">
        <v>400</v>
      </c>
      <c r="C283" s="72" t="s">
        <v>517</v>
      </c>
      <c r="D283" s="72" t="s">
        <v>411</v>
      </c>
      <c r="E283" s="72" t="s">
        <v>59</v>
      </c>
      <c r="F283" s="72" t="s">
        <v>410</v>
      </c>
      <c r="G283" s="72" t="s">
        <v>107</v>
      </c>
      <c r="H283" s="72" t="s">
        <v>60</v>
      </c>
      <c r="I283" s="72">
        <v>1962</v>
      </c>
      <c r="J283" s="72"/>
      <c r="K283" s="72"/>
      <c r="L283" s="72" t="s">
        <v>553</v>
      </c>
      <c r="M283" s="72">
        <v>303</v>
      </c>
      <c r="N283" s="72"/>
      <c r="O283" s="72" t="s">
        <v>419</v>
      </c>
    </row>
    <row r="284" spans="1:15" ht="12.75">
      <c r="A284" s="151">
        <v>282</v>
      </c>
      <c r="B284" s="72">
        <v>755</v>
      </c>
      <c r="C284" s="72" t="s">
        <v>108</v>
      </c>
      <c r="D284" s="72" t="s">
        <v>411</v>
      </c>
      <c r="E284" s="72" t="s">
        <v>59</v>
      </c>
      <c r="F284" s="72" t="s">
        <v>412</v>
      </c>
      <c r="G284" s="72" t="s">
        <v>107</v>
      </c>
      <c r="H284" s="72" t="s">
        <v>60</v>
      </c>
      <c r="I284" s="72">
        <v>1975</v>
      </c>
      <c r="J284" s="72"/>
      <c r="K284" s="72"/>
      <c r="L284" s="72" t="s">
        <v>553</v>
      </c>
      <c r="M284" s="72">
        <v>303</v>
      </c>
      <c r="N284" s="72"/>
      <c r="O284" s="72" t="s">
        <v>419</v>
      </c>
    </row>
    <row r="285" spans="1:15" ht="12.75">
      <c r="A285" s="151">
        <v>283</v>
      </c>
      <c r="B285" s="72">
        <v>1996</v>
      </c>
      <c r="C285" s="72" t="s">
        <v>109</v>
      </c>
      <c r="D285" s="72" t="s">
        <v>411</v>
      </c>
      <c r="E285" s="72" t="s">
        <v>59</v>
      </c>
      <c r="F285" s="72" t="s">
        <v>412</v>
      </c>
      <c r="G285" s="72" t="s">
        <v>107</v>
      </c>
      <c r="H285" s="72" t="s">
        <v>60</v>
      </c>
      <c r="I285" s="72">
        <v>1972</v>
      </c>
      <c r="J285" s="72"/>
      <c r="K285" s="72"/>
      <c r="L285" s="72" t="s">
        <v>553</v>
      </c>
      <c r="M285" s="72">
        <v>303</v>
      </c>
      <c r="N285" s="72"/>
      <c r="O285" s="72" t="s">
        <v>419</v>
      </c>
    </row>
    <row r="286" spans="1:15" ht="12.75">
      <c r="A286" s="151">
        <v>284</v>
      </c>
      <c r="B286" s="72">
        <v>5081</v>
      </c>
      <c r="C286" s="72" t="s">
        <v>302</v>
      </c>
      <c r="D286" s="72" t="s">
        <v>411</v>
      </c>
      <c r="E286" s="72" t="s">
        <v>59</v>
      </c>
      <c r="F286" s="72" t="s">
        <v>58</v>
      </c>
      <c r="G286" s="72" t="s">
        <v>107</v>
      </c>
      <c r="H286" s="72" t="s">
        <v>60</v>
      </c>
      <c r="I286" s="72">
        <v>1995</v>
      </c>
      <c r="J286" s="72"/>
      <c r="K286" s="72"/>
      <c r="L286" s="72" t="s">
        <v>553</v>
      </c>
      <c r="M286" s="72">
        <v>303</v>
      </c>
      <c r="N286" s="72"/>
      <c r="O286" s="72" t="s">
        <v>419</v>
      </c>
    </row>
    <row r="287" spans="1:15" ht="12.75">
      <c r="A287" s="151">
        <v>285</v>
      </c>
      <c r="B287" s="72">
        <v>6212</v>
      </c>
      <c r="C287" s="72" t="s">
        <v>303</v>
      </c>
      <c r="D287" s="72" t="s">
        <v>31</v>
      </c>
      <c r="E287" s="72" t="s">
        <v>59</v>
      </c>
      <c r="F287" s="72" t="s">
        <v>423</v>
      </c>
      <c r="G287" s="72" t="s">
        <v>107</v>
      </c>
      <c r="H287" s="72" t="s">
        <v>60</v>
      </c>
      <c r="I287" s="72">
        <v>2003</v>
      </c>
      <c r="J287" s="72"/>
      <c r="K287" s="72"/>
      <c r="L287" s="72" t="s">
        <v>553</v>
      </c>
      <c r="M287" s="72">
        <v>303</v>
      </c>
      <c r="N287" s="72"/>
      <c r="O287" s="72" t="s">
        <v>419</v>
      </c>
    </row>
    <row r="288" spans="1:15" ht="12.75">
      <c r="A288" s="151">
        <v>286</v>
      </c>
      <c r="B288" s="72">
        <v>6233</v>
      </c>
      <c r="C288" s="72" t="s">
        <v>301</v>
      </c>
      <c r="D288" s="72" t="s">
        <v>411</v>
      </c>
      <c r="E288" s="72" t="s">
        <v>59</v>
      </c>
      <c r="F288" s="72" t="s">
        <v>473</v>
      </c>
      <c r="G288" s="72" t="s">
        <v>107</v>
      </c>
      <c r="H288" s="72" t="s">
        <v>60</v>
      </c>
      <c r="I288" s="72">
        <v>2002</v>
      </c>
      <c r="J288" s="72"/>
      <c r="K288" s="72"/>
      <c r="L288" s="72" t="s">
        <v>553</v>
      </c>
      <c r="M288" s="72">
        <v>303</v>
      </c>
      <c r="N288" s="72"/>
      <c r="O288" s="72" t="s">
        <v>419</v>
      </c>
    </row>
    <row r="289" spans="1:15" ht="12.75">
      <c r="A289" s="151">
        <v>287</v>
      </c>
      <c r="B289" s="72">
        <v>915</v>
      </c>
      <c r="C289" s="72" t="s">
        <v>340</v>
      </c>
      <c r="D289" s="72" t="s">
        <v>411</v>
      </c>
      <c r="E289" s="72" t="s">
        <v>59</v>
      </c>
      <c r="F289" s="72" t="s">
        <v>412</v>
      </c>
      <c r="G289" s="72" t="s">
        <v>62</v>
      </c>
      <c r="H289" s="72" t="s">
        <v>311</v>
      </c>
      <c r="I289" s="72">
        <v>1979</v>
      </c>
      <c r="J289" s="72">
        <v>1995</v>
      </c>
      <c r="K289" s="72"/>
      <c r="L289" s="72" t="s">
        <v>553</v>
      </c>
      <c r="M289" s="72">
        <v>304</v>
      </c>
      <c r="N289" s="72"/>
      <c r="O289" s="72" t="s">
        <v>419</v>
      </c>
    </row>
    <row r="290" spans="1:15" ht="12.75">
      <c r="A290" s="151">
        <v>288</v>
      </c>
      <c r="B290" s="72">
        <v>1210</v>
      </c>
      <c r="C290" s="72" t="s">
        <v>440</v>
      </c>
      <c r="D290" s="72" t="s">
        <v>31</v>
      </c>
      <c r="E290" s="72" t="s">
        <v>59</v>
      </c>
      <c r="F290" s="72" t="s">
        <v>58</v>
      </c>
      <c r="G290" s="72" t="s">
        <v>62</v>
      </c>
      <c r="H290" s="72" t="s">
        <v>311</v>
      </c>
      <c r="I290" s="72">
        <v>1988</v>
      </c>
      <c r="J290" s="72">
        <v>3190</v>
      </c>
      <c r="K290" s="72"/>
      <c r="L290" s="72" t="s">
        <v>553</v>
      </c>
      <c r="M290" s="72">
        <v>304</v>
      </c>
      <c r="N290" s="72"/>
      <c r="O290" s="72" t="s">
        <v>419</v>
      </c>
    </row>
    <row r="291" spans="1:15" ht="12.75">
      <c r="A291" s="151">
        <v>289</v>
      </c>
      <c r="B291" s="72">
        <v>2803</v>
      </c>
      <c r="C291" s="72" t="s">
        <v>341</v>
      </c>
      <c r="D291" s="72" t="s">
        <v>411</v>
      </c>
      <c r="E291" s="72" t="s">
        <v>59</v>
      </c>
      <c r="F291" s="72" t="s">
        <v>58</v>
      </c>
      <c r="G291" s="72" t="s">
        <v>62</v>
      </c>
      <c r="H291" s="72" t="s">
        <v>311</v>
      </c>
      <c r="I291" s="72">
        <v>1993</v>
      </c>
      <c r="J291" s="72">
        <v>8093</v>
      </c>
      <c r="K291" s="72"/>
      <c r="L291" s="72" t="s">
        <v>553</v>
      </c>
      <c r="M291" s="72">
        <v>304</v>
      </c>
      <c r="N291" s="72"/>
      <c r="O291" s="72" t="s">
        <v>419</v>
      </c>
    </row>
    <row r="292" spans="1:15" ht="12.75">
      <c r="A292" s="151">
        <v>290</v>
      </c>
      <c r="B292" s="72">
        <v>3268</v>
      </c>
      <c r="C292" s="72" t="s">
        <v>441</v>
      </c>
      <c r="D292" s="72" t="s">
        <v>411</v>
      </c>
      <c r="E292" s="72" t="s">
        <v>59</v>
      </c>
      <c r="F292" s="72" t="s">
        <v>58</v>
      </c>
      <c r="G292" s="72" t="s">
        <v>62</v>
      </c>
      <c r="H292" s="72" t="s">
        <v>60</v>
      </c>
      <c r="I292" s="72">
        <v>1995</v>
      </c>
      <c r="J292" s="72">
        <v>10297</v>
      </c>
      <c r="K292" s="72"/>
      <c r="L292" s="72" t="s">
        <v>553</v>
      </c>
      <c r="M292" s="72">
        <v>304</v>
      </c>
      <c r="N292" s="72"/>
      <c r="O292" s="72" t="s">
        <v>419</v>
      </c>
    </row>
    <row r="293" spans="1:15" ht="12.75">
      <c r="A293" s="151">
        <v>291</v>
      </c>
      <c r="B293" s="72">
        <v>4682</v>
      </c>
      <c r="C293" s="72" t="s">
        <v>68</v>
      </c>
      <c r="D293" s="72" t="s">
        <v>411</v>
      </c>
      <c r="E293" s="72" t="s">
        <v>59</v>
      </c>
      <c r="F293" s="72" t="s">
        <v>58</v>
      </c>
      <c r="G293" s="72" t="s">
        <v>62</v>
      </c>
      <c r="H293" s="72" t="s">
        <v>60</v>
      </c>
      <c r="I293" s="72">
        <v>1996</v>
      </c>
      <c r="J293" s="72">
        <v>17706</v>
      </c>
      <c r="K293" s="72"/>
      <c r="L293" s="72" t="s">
        <v>553</v>
      </c>
      <c r="M293" s="72">
        <v>304</v>
      </c>
      <c r="N293" s="72"/>
      <c r="O293" s="72" t="s">
        <v>419</v>
      </c>
    </row>
    <row r="294" spans="1:15" ht="12.75">
      <c r="A294" s="151">
        <v>292</v>
      </c>
      <c r="B294" s="72">
        <v>5304</v>
      </c>
      <c r="C294" s="72" t="s">
        <v>443</v>
      </c>
      <c r="D294" s="72" t="s">
        <v>31</v>
      </c>
      <c r="E294" s="72" t="s">
        <v>59</v>
      </c>
      <c r="F294" s="72" t="s">
        <v>473</v>
      </c>
      <c r="G294" s="72" t="s">
        <v>62</v>
      </c>
      <c r="H294" s="72" t="s">
        <v>311</v>
      </c>
      <c r="I294" s="72">
        <v>2002</v>
      </c>
      <c r="J294" s="72">
        <v>18122</v>
      </c>
      <c r="K294" s="72"/>
      <c r="L294" s="72" t="s">
        <v>553</v>
      </c>
      <c r="M294" s="72">
        <v>304</v>
      </c>
      <c r="N294" s="72"/>
      <c r="O294" s="72" t="s">
        <v>419</v>
      </c>
    </row>
    <row r="295" spans="1:15" ht="12.75">
      <c r="A295" s="151">
        <v>293</v>
      </c>
      <c r="B295" s="72">
        <v>5305</v>
      </c>
      <c r="C295" s="72" t="s">
        <v>69</v>
      </c>
      <c r="D295" s="72" t="s">
        <v>31</v>
      </c>
      <c r="E295" s="72" t="s">
        <v>59</v>
      </c>
      <c r="F295" s="72" t="s">
        <v>422</v>
      </c>
      <c r="G295" s="72" t="s">
        <v>62</v>
      </c>
      <c r="H295" s="72" t="s">
        <v>311</v>
      </c>
      <c r="I295" s="72">
        <v>2004</v>
      </c>
      <c r="J295" s="72" t="s">
        <v>419</v>
      </c>
      <c r="K295" s="72"/>
      <c r="L295" s="72" t="s">
        <v>553</v>
      </c>
      <c r="M295" s="72">
        <v>304</v>
      </c>
      <c r="N295" s="72"/>
      <c r="O295" s="72" t="s">
        <v>419</v>
      </c>
    </row>
    <row r="296" spans="1:15" ht="12.75">
      <c r="A296" s="151">
        <v>294</v>
      </c>
      <c r="B296" s="72">
        <v>6624</v>
      </c>
      <c r="C296" s="72" t="s">
        <v>250</v>
      </c>
      <c r="D296" s="72" t="s">
        <v>411</v>
      </c>
      <c r="E296" s="72" t="s">
        <v>59</v>
      </c>
      <c r="F296" s="72" t="s">
        <v>431</v>
      </c>
      <c r="G296" s="72" t="s">
        <v>62</v>
      </c>
      <c r="H296" s="72" t="s">
        <v>25</v>
      </c>
      <c r="I296" s="72">
        <v>2009</v>
      </c>
      <c r="J296" s="72" t="s">
        <v>419</v>
      </c>
      <c r="K296" s="72"/>
      <c r="L296" s="72" t="s">
        <v>553</v>
      </c>
      <c r="M296" s="72">
        <v>304</v>
      </c>
      <c r="N296" s="72"/>
      <c r="O296" s="72" t="s">
        <v>419</v>
      </c>
    </row>
    <row r="297" spans="1:15" ht="12.75">
      <c r="A297" s="151">
        <v>295</v>
      </c>
      <c r="B297" s="72">
        <v>7300</v>
      </c>
      <c r="C297" s="72" t="s">
        <v>195</v>
      </c>
      <c r="D297" s="72" t="s">
        <v>411</v>
      </c>
      <c r="E297" s="72" t="s">
        <v>59</v>
      </c>
      <c r="F297" s="72" t="s">
        <v>416</v>
      </c>
      <c r="G297" s="72" t="s">
        <v>62</v>
      </c>
      <c r="H297" s="72" t="s">
        <v>311</v>
      </c>
      <c r="I297" s="72">
        <v>2005</v>
      </c>
      <c r="J297" s="72" t="s">
        <v>419</v>
      </c>
      <c r="K297" s="72"/>
      <c r="L297" s="72" t="s">
        <v>553</v>
      </c>
      <c r="M297" s="72">
        <v>304</v>
      </c>
      <c r="N297" s="72"/>
      <c r="O297" s="72" t="s">
        <v>419</v>
      </c>
    </row>
    <row r="298" spans="1:15" ht="12.75">
      <c r="A298" s="151">
        <v>296</v>
      </c>
      <c r="B298" s="72">
        <v>10406</v>
      </c>
      <c r="C298" s="72" t="s">
        <v>67</v>
      </c>
      <c r="D298" s="72" t="s">
        <v>411</v>
      </c>
      <c r="E298" s="72" t="s">
        <v>59</v>
      </c>
      <c r="F298" s="72" t="s">
        <v>473</v>
      </c>
      <c r="G298" s="72" t="s">
        <v>62</v>
      </c>
      <c r="H298" s="72" t="s">
        <v>60</v>
      </c>
      <c r="I298" s="72">
        <v>2002</v>
      </c>
      <c r="J298" s="72" t="s">
        <v>419</v>
      </c>
      <c r="K298" s="72"/>
      <c r="L298" s="72" t="s">
        <v>553</v>
      </c>
      <c r="M298" s="72">
        <v>304</v>
      </c>
      <c r="N298" s="72"/>
      <c r="O298" s="72" t="s">
        <v>419</v>
      </c>
    </row>
    <row r="299" spans="1:15" ht="12.75">
      <c r="A299" s="151">
        <v>297</v>
      </c>
      <c r="B299" s="72">
        <v>10969</v>
      </c>
      <c r="C299" s="72" t="s">
        <v>64</v>
      </c>
      <c r="D299" s="72" t="s">
        <v>411</v>
      </c>
      <c r="E299" s="72" t="s">
        <v>59</v>
      </c>
      <c r="F299" s="72" t="s">
        <v>418</v>
      </c>
      <c r="G299" s="72" t="s">
        <v>62</v>
      </c>
      <c r="H299" s="72" t="s">
        <v>25</v>
      </c>
      <c r="I299" s="72">
        <v>2007</v>
      </c>
      <c r="J299" s="72" t="s">
        <v>419</v>
      </c>
      <c r="K299" s="72"/>
      <c r="L299" s="72" t="s">
        <v>553</v>
      </c>
      <c r="M299" s="72">
        <v>304</v>
      </c>
      <c r="N299" s="72"/>
      <c r="O299" s="72" t="s">
        <v>419</v>
      </c>
    </row>
    <row r="300" spans="1:15" ht="12.75">
      <c r="A300" s="151">
        <v>298</v>
      </c>
      <c r="B300" s="72">
        <v>11516</v>
      </c>
      <c r="C300" s="72" t="s">
        <v>65</v>
      </c>
      <c r="D300" s="72" t="s">
        <v>411</v>
      </c>
      <c r="E300" s="72" t="s">
        <v>59</v>
      </c>
      <c r="F300" s="72" t="s">
        <v>433</v>
      </c>
      <c r="G300" s="72" t="s">
        <v>62</v>
      </c>
      <c r="H300" s="72" t="s">
        <v>25</v>
      </c>
      <c r="I300" s="72">
        <v>2011</v>
      </c>
      <c r="J300" s="72" t="s">
        <v>419</v>
      </c>
      <c r="K300" s="72"/>
      <c r="L300" s="72" t="s">
        <v>553</v>
      </c>
      <c r="M300" s="72">
        <v>304</v>
      </c>
      <c r="N300" s="72"/>
      <c r="O300" s="72" t="s">
        <v>419</v>
      </c>
    </row>
    <row r="301" spans="1:15" ht="12.75">
      <c r="A301" s="151">
        <v>299</v>
      </c>
      <c r="B301" s="72">
        <v>11517</v>
      </c>
      <c r="C301" s="72" t="s">
        <v>66</v>
      </c>
      <c r="D301" s="72" t="s">
        <v>411</v>
      </c>
      <c r="E301" s="72" t="s">
        <v>59</v>
      </c>
      <c r="F301" s="72" t="s">
        <v>424</v>
      </c>
      <c r="G301" s="72" t="s">
        <v>62</v>
      </c>
      <c r="H301" s="72" t="s">
        <v>25</v>
      </c>
      <c r="I301" s="72">
        <v>2006</v>
      </c>
      <c r="J301" s="72" t="s">
        <v>419</v>
      </c>
      <c r="K301" s="72"/>
      <c r="L301" s="72" t="s">
        <v>553</v>
      </c>
      <c r="M301" s="72">
        <v>304</v>
      </c>
      <c r="N301" s="72"/>
      <c r="O301" s="72" t="s">
        <v>419</v>
      </c>
    </row>
    <row r="302" spans="1:15" ht="12.75">
      <c r="A302" s="151">
        <v>300</v>
      </c>
      <c r="B302" s="72">
        <v>11818</v>
      </c>
      <c r="C302" s="72" t="s">
        <v>247</v>
      </c>
      <c r="D302" s="72" t="s">
        <v>411</v>
      </c>
      <c r="E302" s="72" t="s">
        <v>59</v>
      </c>
      <c r="F302" s="72" t="s">
        <v>473</v>
      </c>
      <c r="G302" s="72" t="s">
        <v>62</v>
      </c>
      <c r="H302" s="72" t="s">
        <v>60</v>
      </c>
      <c r="I302" s="72">
        <v>2002</v>
      </c>
      <c r="J302" s="72" t="s">
        <v>419</v>
      </c>
      <c r="K302" s="72"/>
      <c r="L302" s="72" t="s">
        <v>553</v>
      </c>
      <c r="M302" s="72">
        <v>304</v>
      </c>
      <c r="N302" s="72"/>
      <c r="O302" s="72" t="s">
        <v>419</v>
      </c>
    </row>
    <row r="303" spans="1:15" ht="12.75">
      <c r="A303" s="151">
        <v>301</v>
      </c>
      <c r="B303" s="72">
        <v>11836</v>
      </c>
      <c r="C303" s="72" t="s">
        <v>248</v>
      </c>
      <c r="D303" s="72" t="s">
        <v>411</v>
      </c>
      <c r="E303" s="72" t="s">
        <v>59</v>
      </c>
      <c r="F303" s="72" t="s">
        <v>473</v>
      </c>
      <c r="G303" s="72" t="s">
        <v>62</v>
      </c>
      <c r="H303" s="72" t="s">
        <v>25</v>
      </c>
      <c r="I303" s="72">
        <v>2002</v>
      </c>
      <c r="J303" s="72" t="s">
        <v>419</v>
      </c>
      <c r="K303" s="72"/>
      <c r="L303" s="72" t="s">
        <v>553</v>
      </c>
      <c r="M303" s="72">
        <v>304</v>
      </c>
      <c r="N303" s="72"/>
      <c r="O303" s="72" t="s">
        <v>419</v>
      </c>
    </row>
    <row r="304" spans="1:15" ht="12.75">
      <c r="A304" s="151">
        <v>302</v>
      </c>
      <c r="B304" s="72">
        <v>12201</v>
      </c>
      <c r="C304" s="72" t="s">
        <v>444</v>
      </c>
      <c r="D304" s="72" t="s">
        <v>31</v>
      </c>
      <c r="E304" s="72" t="s">
        <v>59</v>
      </c>
      <c r="F304" s="72" t="s">
        <v>418</v>
      </c>
      <c r="G304" s="72" t="s">
        <v>62</v>
      </c>
      <c r="H304" s="72" t="s">
        <v>25</v>
      </c>
      <c r="I304" s="72">
        <v>2007</v>
      </c>
      <c r="J304" s="72" t="s">
        <v>419</v>
      </c>
      <c r="K304" s="72"/>
      <c r="L304" s="72" t="s">
        <v>553</v>
      </c>
      <c r="M304" s="72">
        <v>304</v>
      </c>
      <c r="N304" s="72"/>
      <c r="O304" s="72" t="s">
        <v>419</v>
      </c>
    </row>
    <row r="305" spans="1:15" ht="12.75">
      <c r="A305" s="151">
        <v>303</v>
      </c>
      <c r="B305" s="72">
        <v>12203</v>
      </c>
      <c r="C305" s="72" t="s">
        <v>445</v>
      </c>
      <c r="D305" s="72" t="s">
        <v>31</v>
      </c>
      <c r="E305" s="72" t="s">
        <v>59</v>
      </c>
      <c r="F305" s="72" t="s">
        <v>429</v>
      </c>
      <c r="G305" s="72" t="s">
        <v>62</v>
      </c>
      <c r="H305" s="72" t="s">
        <v>25</v>
      </c>
      <c r="I305" s="72">
        <v>2010</v>
      </c>
      <c r="J305" s="72" t="s">
        <v>419</v>
      </c>
      <c r="K305" s="72"/>
      <c r="L305" s="72" t="s">
        <v>553</v>
      </c>
      <c r="M305" s="72">
        <v>304</v>
      </c>
      <c r="N305" s="72"/>
      <c r="O305" s="72" t="s">
        <v>419</v>
      </c>
    </row>
    <row r="306" spans="1:15" ht="12.75">
      <c r="A306" s="151">
        <v>304</v>
      </c>
      <c r="B306" s="72">
        <v>12519</v>
      </c>
      <c r="C306" s="72" t="s">
        <v>249</v>
      </c>
      <c r="D306" s="72" t="s">
        <v>31</v>
      </c>
      <c r="E306" s="72" t="s">
        <v>59</v>
      </c>
      <c r="F306" s="72" t="s">
        <v>435</v>
      </c>
      <c r="G306" s="72" t="s">
        <v>62</v>
      </c>
      <c r="H306" s="72" t="s">
        <v>25</v>
      </c>
      <c r="I306" s="72">
        <v>2012</v>
      </c>
      <c r="J306" s="72">
        <v>32208</v>
      </c>
      <c r="K306" s="72"/>
      <c r="L306" s="72" t="s">
        <v>553</v>
      </c>
      <c r="M306" s="72">
        <v>304</v>
      </c>
      <c r="N306" s="72"/>
      <c r="O306" s="72" t="s">
        <v>419</v>
      </c>
    </row>
    <row r="307" spans="1:15" ht="12.75">
      <c r="A307" s="151">
        <v>305</v>
      </c>
      <c r="B307" s="72">
        <v>13237</v>
      </c>
      <c r="C307" s="72" t="s">
        <v>446</v>
      </c>
      <c r="D307" s="72" t="s">
        <v>31</v>
      </c>
      <c r="E307" s="72" t="s">
        <v>59</v>
      </c>
      <c r="F307" s="72" t="s">
        <v>58</v>
      </c>
      <c r="G307" s="72" t="s">
        <v>62</v>
      </c>
      <c r="H307" s="72" t="s">
        <v>311</v>
      </c>
      <c r="I307" s="72">
        <v>1983</v>
      </c>
      <c r="J307" s="72" t="s">
        <v>419</v>
      </c>
      <c r="K307" s="72"/>
      <c r="L307" s="72" t="s">
        <v>553</v>
      </c>
      <c r="M307" s="72">
        <v>304</v>
      </c>
      <c r="N307" s="72"/>
      <c r="O307" s="72" t="s">
        <v>419</v>
      </c>
    </row>
    <row r="308" spans="1:15" ht="12.75">
      <c r="A308" s="151">
        <v>306</v>
      </c>
      <c r="B308" s="72">
        <v>13267</v>
      </c>
      <c r="C308" s="72" t="s">
        <v>246</v>
      </c>
      <c r="D308" s="72" t="s">
        <v>411</v>
      </c>
      <c r="E308" s="72" t="s">
        <v>59</v>
      </c>
      <c r="F308" s="72" t="s">
        <v>431</v>
      </c>
      <c r="G308" s="72" t="s">
        <v>62</v>
      </c>
      <c r="H308" s="72" t="s">
        <v>25</v>
      </c>
      <c r="I308" s="72">
        <v>2009</v>
      </c>
      <c r="J308" s="72" t="s">
        <v>419</v>
      </c>
      <c r="K308" s="72"/>
      <c r="L308" s="72" t="s">
        <v>553</v>
      </c>
      <c r="M308" s="72">
        <v>304</v>
      </c>
      <c r="N308" s="72"/>
      <c r="O308" s="72" t="s">
        <v>419</v>
      </c>
    </row>
    <row r="309" spans="1:15" ht="12.75">
      <c r="A309" s="151">
        <v>307</v>
      </c>
      <c r="B309" s="72">
        <v>14515</v>
      </c>
      <c r="C309" s="72" t="s">
        <v>447</v>
      </c>
      <c r="D309" s="72" t="s">
        <v>411</v>
      </c>
      <c r="E309" s="72" t="s">
        <v>61</v>
      </c>
      <c r="F309" s="72" t="s">
        <v>58</v>
      </c>
      <c r="G309" s="72" t="s">
        <v>62</v>
      </c>
      <c r="H309" s="72" t="s">
        <v>311</v>
      </c>
      <c r="I309" s="72">
        <v>1990</v>
      </c>
      <c r="J309" s="72" t="s">
        <v>419</v>
      </c>
      <c r="K309" s="72"/>
      <c r="L309" s="72" t="s">
        <v>553</v>
      </c>
      <c r="M309" s="72">
        <v>304</v>
      </c>
      <c r="N309" s="72"/>
      <c r="O309" s="72" t="s">
        <v>419</v>
      </c>
    </row>
    <row r="310" spans="1:15" ht="12.75">
      <c r="A310" s="151">
        <v>308</v>
      </c>
      <c r="B310" s="72">
        <v>14516</v>
      </c>
      <c r="C310" s="72" t="s">
        <v>448</v>
      </c>
      <c r="D310" s="72" t="s">
        <v>411</v>
      </c>
      <c r="E310" s="72" t="s">
        <v>61</v>
      </c>
      <c r="F310" s="72" t="s">
        <v>58</v>
      </c>
      <c r="G310" s="72" t="s">
        <v>62</v>
      </c>
      <c r="H310" s="72" t="s">
        <v>311</v>
      </c>
      <c r="I310" s="72">
        <v>1983</v>
      </c>
      <c r="J310" s="72" t="s">
        <v>419</v>
      </c>
      <c r="K310" s="72"/>
      <c r="L310" s="72" t="s">
        <v>553</v>
      </c>
      <c r="M310" s="72">
        <v>304</v>
      </c>
      <c r="N310" s="72"/>
      <c r="O310" s="72" t="s">
        <v>419</v>
      </c>
    </row>
    <row r="311" spans="1:15" ht="12.75">
      <c r="A311" s="151">
        <v>309</v>
      </c>
      <c r="B311" s="72">
        <v>169</v>
      </c>
      <c r="C311" s="72" t="s">
        <v>308</v>
      </c>
      <c r="D311" s="72" t="s">
        <v>411</v>
      </c>
      <c r="E311" s="72" t="s">
        <v>59</v>
      </c>
      <c r="F311" s="72" t="s">
        <v>409</v>
      </c>
      <c r="G311" s="72" t="s">
        <v>305</v>
      </c>
      <c r="H311" s="72" t="s">
        <v>60</v>
      </c>
      <c r="I311" s="72">
        <v>1953</v>
      </c>
      <c r="J311" s="72">
        <v>304</v>
      </c>
      <c r="K311" s="72"/>
      <c r="L311" s="72" t="s">
        <v>553</v>
      </c>
      <c r="M311" s="72">
        <v>305</v>
      </c>
      <c r="N311" s="72"/>
      <c r="O311" s="72" t="s">
        <v>419</v>
      </c>
    </row>
    <row r="312" spans="1:15" ht="12.75">
      <c r="A312" s="151">
        <v>310</v>
      </c>
      <c r="B312" s="72">
        <v>935</v>
      </c>
      <c r="C312" s="72" t="s">
        <v>346</v>
      </c>
      <c r="D312" s="72" t="s">
        <v>411</v>
      </c>
      <c r="E312" s="72" t="s">
        <v>59</v>
      </c>
      <c r="F312" s="72" t="s">
        <v>412</v>
      </c>
      <c r="G312" s="72" t="s">
        <v>305</v>
      </c>
      <c r="H312" s="72" t="s">
        <v>311</v>
      </c>
      <c r="I312" s="72">
        <v>1980</v>
      </c>
      <c r="J312" s="72">
        <v>2032</v>
      </c>
      <c r="K312" s="72"/>
      <c r="L312" s="72" t="s">
        <v>553</v>
      </c>
      <c r="M312" s="72">
        <v>305</v>
      </c>
      <c r="N312" s="72"/>
      <c r="O312" s="72" t="s">
        <v>419</v>
      </c>
    </row>
    <row r="313" spans="1:15" ht="12.75">
      <c r="A313" s="151">
        <v>311</v>
      </c>
      <c r="B313" s="72">
        <v>972</v>
      </c>
      <c r="C313" s="72" t="s">
        <v>347</v>
      </c>
      <c r="D313" s="72" t="s">
        <v>411</v>
      </c>
      <c r="E313" s="72" t="s">
        <v>59</v>
      </c>
      <c r="F313" s="72" t="s">
        <v>412</v>
      </c>
      <c r="G313" s="72" t="s">
        <v>305</v>
      </c>
      <c r="H313" s="72" t="s">
        <v>60</v>
      </c>
      <c r="I313" s="72">
        <v>1981</v>
      </c>
      <c r="J313" s="72">
        <v>2143</v>
      </c>
      <c r="K313" s="72"/>
      <c r="L313" s="72" t="s">
        <v>553</v>
      </c>
      <c r="M313" s="72">
        <v>305</v>
      </c>
      <c r="N313" s="72"/>
      <c r="O313" s="72" t="s">
        <v>419</v>
      </c>
    </row>
    <row r="314" spans="1:15" ht="12.75">
      <c r="A314" s="151">
        <v>312</v>
      </c>
      <c r="B314" s="72">
        <v>5954</v>
      </c>
      <c r="C314" s="72" t="s">
        <v>314</v>
      </c>
      <c r="D314" s="72" t="s">
        <v>31</v>
      </c>
      <c r="E314" s="72" t="s">
        <v>59</v>
      </c>
      <c r="F314" s="72" t="s">
        <v>424</v>
      </c>
      <c r="G314" s="72" t="s">
        <v>305</v>
      </c>
      <c r="H314" s="72" t="s">
        <v>311</v>
      </c>
      <c r="I314" s="72">
        <v>2006</v>
      </c>
      <c r="J314" s="72" t="s">
        <v>419</v>
      </c>
      <c r="K314" s="72"/>
      <c r="L314" s="72" t="s">
        <v>553</v>
      </c>
      <c r="M314" s="72">
        <v>305</v>
      </c>
      <c r="N314" s="72"/>
      <c r="O314" s="72" t="s">
        <v>419</v>
      </c>
    </row>
    <row r="315" spans="1:15" ht="12.75">
      <c r="A315" s="151">
        <v>313</v>
      </c>
      <c r="B315" s="72">
        <v>5955</v>
      </c>
      <c r="C315" s="72" t="s">
        <v>315</v>
      </c>
      <c r="D315" s="72" t="s">
        <v>31</v>
      </c>
      <c r="E315" s="72" t="s">
        <v>59</v>
      </c>
      <c r="F315" s="72" t="s">
        <v>424</v>
      </c>
      <c r="G315" s="72" t="s">
        <v>305</v>
      </c>
      <c r="H315" s="72" t="s">
        <v>311</v>
      </c>
      <c r="I315" s="72">
        <v>2006</v>
      </c>
      <c r="J315" s="72" t="s">
        <v>419</v>
      </c>
      <c r="K315" s="72"/>
      <c r="L315" s="72" t="s">
        <v>553</v>
      </c>
      <c r="M315" s="72">
        <v>305</v>
      </c>
      <c r="N315" s="72"/>
      <c r="O315" s="72" t="s">
        <v>419</v>
      </c>
    </row>
    <row r="316" spans="1:15" ht="12.75">
      <c r="A316" s="151">
        <v>314</v>
      </c>
      <c r="B316" s="72">
        <v>7933</v>
      </c>
      <c r="C316" s="72" t="s">
        <v>521</v>
      </c>
      <c r="D316" s="72" t="s">
        <v>411</v>
      </c>
      <c r="E316" s="72" t="s">
        <v>59</v>
      </c>
      <c r="F316" s="72" t="s">
        <v>418</v>
      </c>
      <c r="G316" s="72" t="s">
        <v>305</v>
      </c>
      <c r="H316" s="72" t="s">
        <v>60</v>
      </c>
      <c r="I316" s="72">
        <v>2007</v>
      </c>
      <c r="J316" s="72" t="s">
        <v>419</v>
      </c>
      <c r="K316" s="72"/>
      <c r="L316" s="72" t="s">
        <v>553</v>
      </c>
      <c r="M316" s="72">
        <v>305</v>
      </c>
      <c r="N316" s="72"/>
      <c r="O316" s="72" t="s">
        <v>419</v>
      </c>
    </row>
    <row r="317" spans="1:15" ht="12.75">
      <c r="A317" s="151">
        <v>315</v>
      </c>
      <c r="B317" s="72">
        <v>8113</v>
      </c>
      <c r="C317" s="72" t="s">
        <v>313</v>
      </c>
      <c r="D317" s="72" t="s">
        <v>31</v>
      </c>
      <c r="E317" s="72" t="s">
        <v>59</v>
      </c>
      <c r="F317" s="72" t="s">
        <v>422</v>
      </c>
      <c r="G317" s="72" t="s">
        <v>305</v>
      </c>
      <c r="H317" s="72" t="s">
        <v>311</v>
      </c>
      <c r="I317" s="72">
        <v>2004</v>
      </c>
      <c r="J317" s="72" t="s">
        <v>419</v>
      </c>
      <c r="K317" s="72"/>
      <c r="L317" s="72" t="s">
        <v>553</v>
      </c>
      <c r="M317" s="72">
        <v>305</v>
      </c>
      <c r="N317" s="72"/>
      <c r="O317" s="72" t="s">
        <v>419</v>
      </c>
    </row>
    <row r="318" spans="1:15" ht="12.75">
      <c r="A318" s="151">
        <v>316</v>
      </c>
      <c r="B318" s="72">
        <v>10028</v>
      </c>
      <c r="C318" s="72" t="s">
        <v>348</v>
      </c>
      <c r="D318" s="72" t="s">
        <v>31</v>
      </c>
      <c r="E318" s="72" t="s">
        <v>59</v>
      </c>
      <c r="F318" s="72" t="s">
        <v>58</v>
      </c>
      <c r="G318" s="72" t="s">
        <v>305</v>
      </c>
      <c r="H318" s="72" t="s">
        <v>311</v>
      </c>
      <c r="I318" s="72">
        <v>1993</v>
      </c>
      <c r="J318" s="72">
        <v>3915</v>
      </c>
      <c r="K318" s="72"/>
      <c r="L318" s="72" t="s">
        <v>553</v>
      </c>
      <c r="M318" s="72">
        <v>305</v>
      </c>
      <c r="N318" s="72"/>
      <c r="O318" s="72" t="s">
        <v>419</v>
      </c>
    </row>
    <row r="319" spans="1:15" ht="12.75">
      <c r="A319" s="151">
        <v>317</v>
      </c>
      <c r="B319" s="72">
        <v>10139</v>
      </c>
      <c r="C319" s="72" t="s">
        <v>307</v>
      </c>
      <c r="D319" s="72" t="s">
        <v>411</v>
      </c>
      <c r="E319" s="72" t="s">
        <v>59</v>
      </c>
      <c r="F319" s="72" t="s">
        <v>418</v>
      </c>
      <c r="G319" s="72" t="s">
        <v>305</v>
      </c>
      <c r="H319" s="72" t="s">
        <v>60</v>
      </c>
      <c r="I319" s="72">
        <v>2007</v>
      </c>
      <c r="J319" s="72" t="s">
        <v>419</v>
      </c>
      <c r="K319" s="72"/>
      <c r="L319" s="72" t="s">
        <v>553</v>
      </c>
      <c r="M319" s="72">
        <v>305</v>
      </c>
      <c r="N319" s="72"/>
      <c r="O319" s="72" t="s">
        <v>419</v>
      </c>
    </row>
    <row r="320" spans="1:15" ht="12.75">
      <c r="A320" s="151">
        <v>318</v>
      </c>
      <c r="B320" s="72">
        <v>10540</v>
      </c>
      <c r="C320" s="72" t="s">
        <v>545</v>
      </c>
      <c r="D320" s="72" t="s">
        <v>411</v>
      </c>
      <c r="E320" s="72" t="s">
        <v>59</v>
      </c>
      <c r="F320" s="72" t="s">
        <v>424</v>
      </c>
      <c r="G320" s="72" t="s">
        <v>305</v>
      </c>
      <c r="H320" s="72" t="s">
        <v>25</v>
      </c>
      <c r="I320" s="72">
        <v>2006</v>
      </c>
      <c r="J320" s="72" t="s">
        <v>419</v>
      </c>
      <c r="K320" s="72"/>
      <c r="L320" s="72" t="s">
        <v>553</v>
      </c>
      <c r="M320" s="72">
        <v>305</v>
      </c>
      <c r="N320" s="72"/>
      <c r="O320" s="72" t="s">
        <v>419</v>
      </c>
    </row>
    <row r="321" spans="1:15" ht="12.75">
      <c r="A321" s="151">
        <v>319</v>
      </c>
      <c r="B321" s="72">
        <v>12682</v>
      </c>
      <c r="C321" s="72" t="s">
        <v>312</v>
      </c>
      <c r="D321" s="72" t="s">
        <v>31</v>
      </c>
      <c r="E321" s="72" t="s">
        <v>59</v>
      </c>
      <c r="F321" s="72" t="s">
        <v>429</v>
      </c>
      <c r="G321" s="72" t="s">
        <v>305</v>
      </c>
      <c r="H321" s="72" t="s">
        <v>25</v>
      </c>
      <c r="I321" s="72">
        <v>2010</v>
      </c>
      <c r="J321" s="72" t="s">
        <v>419</v>
      </c>
      <c r="K321" s="72"/>
      <c r="L321" s="72" t="s">
        <v>553</v>
      </c>
      <c r="M321" s="72">
        <v>305</v>
      </c>
      <c r="N321" s="72"/>
      <c r="O321" s="72" t="s">
        <v>419</v>
      </c>
    </row>
    <row r="322" spans="1:15" ht="12.75">
      <c r="A322" s="151">
        <v>320</v>
      </c>
      <c r="B322" s="72">
        <v>12724</v>
      </c>
      <c r="C322" s="72" t="s">
        <v>306</v>
      </c>
      <c r="D322" s="72" t="s">
        <v>31</v>
      </c>
      <c r="E322" s="72" t="s">
        <v>59</v>
      </c>
      <c r="F322" s="72" t="s">
        <v>431</v>
      </c>
      <c r="G322" s="72" t="s">
        <v>305</v>
      </c>
      <c r="H322" s="72" t="s">
        <v>25</v>
      </c>
      <c r="I322" s="72">
        <v>2009</v>
      </c>
      <c r="J322" s="72" t="s">
        <v>419</v>
      </c>
      <c r="K322" s="72"/>
      <c r="L322" s="72" t="s">
        <v>553</v>
      </c>
      <c r="M322" s="72">
        <v>305</v>
      </c>
      <c r="N322" s="72"/>
      <c r="O322" s="72" t="s">
        <v>419</v>
      </c>
    </row>
    <row r="323" spans="1:15" ht="12.75">
      <c r="A323" s="151">
        <v>321</v>
      </c>
      <c r="B323" s="72">
        <v>12838</v>
      </c>
      <c r="C323" s="72" t="s">
        <v>309</v>
      </c>
      <c r="D323" s="72" t="s">
        <v>411</v>
      </c>
      <c r="E323" s="72" t="s">
        <v>59</v>
      </c>
      <c r="F323" s="72" t="s">
        <v>420</v>
      </c>
      <c r="G323" s="72" t="s">
        <v>305</v>
      </c>
      <c r="H323" s="72" t="s">
        <v>25</v>
      </c>
      <c r="I323" s="72">
        <v>2008</v>
      </c>
      <c r="J323" s="72" t="s">
        <v>419</v>
      </c>
      <c r="K323" s="72"/>
      <c r="L323" s="72" t="s">
        <v>553</v>
      </c>
      <c r="M323" s="72">
        <v>305</v>
      </c>
      <c r="N323" s="72"/>
      <c r="O323" s="72" t="s">
        <v>419</v>
      </c>
    </row>
    <row r="324" spans="1:15" ht="12.75">
      <c r="A324" s="151">
        <v>322</v>
      </c>
      <c r="B324" s="72">
        <v>12839</v>
      </c>
      <c r="C324" s="72" t="s">
        <v>310</v>
      </c>
      <c r="D324" s="72" t="s">
        <v>411</v>
      </c>
      <c r="E324" s="72" t="s">
        <v>59</v>
      </c>
      <c r="F324" s="72" t="s">
        <v>429</v>
      </c>
      <c r="G324" s="72" t="s">
        <v>305</v>
      </c>
      <c r="H324" s="72" t="s">
        <v>25</v>
      </c>
      <c r="I324" s="72">
        <v>2010</v>
      </c>
      <c r="J324" s="72" t="s">
        <v>419</v>
      </c>
      <c r="K324" s="72"/>
      <c r="L324" s="72" t="s">
        <v>553</v>
      </c>
      <c r="M324" s="72">
        <v>305</v>
      </c>
      <c r="N324" s="72"/>
      <c r="O324" s="72" t="s">
        <v>419</v>
      </c>
    </row>
    <row r="325" spans="1:15" ht="12.75">
      <c r="A325" s="151">
        <v>323</v>
      </c>
      <c r="B325" s="72">
        <v>193</v>
      </c>
      <c r="C325" s="72" t="s">
        <v>98</v>
      </c>
      <c r="D325" s="72" t="s">
        <v>411</v>
      </c>
      <c r="E325" s="72" t="s">
        <v>59</v>
      </c>
      <c r="F325" s="72" t="s">
        <v>409</v>
      </c>
      <c r="G325" s="72" t="s">
        <v>90</v>
      </c>
      <c r="H325" s="72" t="s">
        <v>60</v>
      </c>
      <c r="I325" s="72">
        <v>1954</v>
      </c>
      <c r="J325" s="72"/>
      <c r="K325" s="72"/>
      <c r="L325" s="72" t="s">
        <v>553</v>
      </c>
      <c r="M325" s="72">
        <v>306</v>
      </c>
      <c r="N325" s="72"/>
      <c r="O325" s="72" t="s">
        <v>419</v>
      </c>
    </row>
    <row r="326" spans="1:15" ht="12.75">
      <c r="A326" s="151">
        <v>324</v>
      </c>
      <c r="B326" s="72">
        <v>222</v>
      </c>
      <c r="C326" s="72" t="s">
        <v>300</v>
      </c>
      <c r="D326" s="72" t="s">
        <v>411</v>
      </c>
      <c r="E326" s="72" t="s">
        <v>59</v>
      </c>
      <c r="F326" s="72" t="s">
        <v>409</v>
      </c>
      <c r="G326" s="72" t="s">
        <v>90</v>
      </c>
      <c r="H326" s="72" t="s">
        <v>60</v>
      </c>
      <c r="I326" s="72">
        <v>1955</v>
      </c>
      <c r="J326" s="72"/>
      <c r="K326" s="72"/>
      <c r="L326" s="72" t="s">
        <v>553</v>
      </c>
      <c r="M326" s="72">
        <v>306</v>
      </c>
      <c r="N326" s="72"/>
      <c r="O326" s="72" t="s">
        <v>419</v>
      </c>
    </row>
    <row r="327" spans="1:15" ht="12.75">
      <c r="A327" s="151">
        <v>325</v>
      </c>
      <c r="B327" s="72">
        <v>684</v>
      </c>
      <c r="C327" s="72" t="s">
        <v>95</v>
      </c>
      <c r="D327" s="72" t="s">
        <v>411</v>
      </c>
      <c r="E327" s="72" t="s">
        <v>59</v>
      </c>
      <c r="F327" s="72" t="s">
        <v>412</v>
      </c>
      <c r="G327" s="72" t="s">
        <v>90</v>
      </c>
      <c r="H327" s="72" t="s">
        <v>60</v>
      </c>
      <c r="I327" s="72">
        <v>1972</v>
      </c>
      <c r="J327" s="72"/>
      <c r="K327" s="72"/>
      <c r="L327" s="72" t="s">
        <v>553</v>
      </c>
      <c r="M327" s="72">
        <v>306</v>
      </c>
      <c r="N327" s="72"/>
      <c r="O327" s="72" t="s">
        <v>419</v>
      </c>
    </row>
    <row r="328" spans="1:15" ht="12.75">
      <c r="A328" s="151">
        <v>326</v>
      </c>
      <c r="B328" s="72">
        <v>732</v>
      </c>
      <c r="C328" s="72" t="s">
        <v>96</v>
      </c>
      <c r="D328" s="72" t="s">
        <v>411</v>
      </c>
      <c r="E328" s="72" t="s">
        <v>59</v>
      </c>
      <c r="F328" s="72" t="s">
        <v>412</v>
      </c>
      <c r="G328" s="72" t="s">
        <v>90</v>
      </c>
      <c r="H328" s="72" t="s">
        <v>60</v>
      </c>
      <c r="I328" s="72">
        <v>1974</v>
      </c>
      <c r="J328" s="72"/>
      <c r="K328" s="72"/>
      <c r="L328" s="72" t="s">
        <v>553</v>
      </c>
      <c r="M328" s="72">
        <v>306</v>
      </c>
      <c r="N328" s="72"/>
      <c r="O328" s="72" t="s">
        <v>419</v>
      </c>
    </row>
    <row r="329" spans="1:15" ht="12.75">
      <c r="A329" s="151">
        <v>327</v>
      </c>
      <c r="B329" s="72">
        <v>744</v>
      </c>
      <c r="C329" s="72" t="s">
        <v>89</v>
      </c>
      <c r="D329" s="72" t="s">
        <v>411</v>
      </c>
      <c r="E329" s="72" t="s">
        <v>59</v>
      </c>
      <c r="F329" s="72" t="s">
        <v>412</v>
      </c>
      <c r="G329" s="72" t="s">
        <v>90</v>
      </c>
      <c r="H329" s="72" t="s">
        <v>60</v>
      </c>
      <c r="I329" s="72">
        <v>1974</v>
      </c>
      <c r="J329" s="72"/>
      <c r="K329" s="72"/>
      <c r="L329" s="72" t="s">
        <v>553</v>
      </c>
      <c r="M329" s="72">
        <v>306</v>
      </c>
      <c r="N329" s="72"/>
      <c r="O329" s="72" t="s">
        <v>419</v>
      </c>
    </row>
    <row r="330" spans="1:15" ht="12.75">
      <c r="A330" s="151">
        <v>328</v>
      </c>
      <c r="B330" s="72">
        <v>842</v>
      </c>
      <c r="C330" s="72" t="s">
        <v>100</v>
      </c>
      <c r="D330" s="72" t="s">
        <v>411</v>
      </c>
      <c r="E330" s="72" t="s">
        <v>59</v>
      </c>
      <c r="F330" s="72" t="s">
        <v>412</v>
      </c>
      <c r="G330" s="72" t="s">
        <v>90</v>
      </c>
      <c r="H330" s="72" t="s">
        <v>60</v>
      </c>
      <c r="I330" s="72">
        <v>1977</v>
      </c>
      <c r="J330" s="72"/>
      <c r="K330" s="72"/>
      <c r="L330" s="72" t="s">
        <v>553</v>
      </c>
      <c r="M330" s="72">
        <v>306</v>
      </c>
      <c r="N330" s="72"/>
      <c r="O330" s="72" t="s">
        <v>419</v>
      </c>
    </row>
    <row r="331" spans="1:15" ht="12.75">
      <c r="A331" s="151">
        <v>329</v>
      </c>
      <c r="B331" s="72">
        <v>1014</v>
      </c>
      <c r="C331" s="72" t="s">
        <v>105</v>
      </c>
      <c r="D331" s="72" t="s">
        <v>411</v>
      </c>
      <c r="E331" s="72" t="s">
        <v>59</v>
      </c>
      <c r="F331" s="72" t="s">
        <v>58</v>
      </c>
      <c r="G331" s="72" t="s">
        <v>90</v>
      </c>
      <c r="H331" s="72" t="s">
        <v>60</v>
      </c>
      <c r="I331" s="72">
        <v>1982</v>
      </c>
      <c r="J331" s="72"/>
      <c r="K331" s="72"/>
      <c r="L331" s="72" t="s">
        <v>553</v>
      </c>
      <c r="M331" s="72">
        <v>306</v>
      </c>
      <c r="N331" s="72"/>
      <c r="O331" s="72" t="s">
        <v>419</v>
      </c>
    </row>
    <row r="332" spans="1:15" ht="12.75">
      <c r="A332" s="151">
        <v>330</v>
      </c>
      <c r="B332" s="72">
        <v>1738</v>
      </c>
      <c r="C332" s="72" t="s">
        <v>97</v>
      </c>
      <c r="D332" s="72" t="s">
        <v>411</v>
      </c>
      <c r="E332" s="72" t="s">
        <v>59</v>
      </c>
      <c r="F332" s="72" t="s">
        <v>412</v>
      </c>
      <c r="G332" s="72" t="s">
        <v>90</v>
      </c>
      <c r="H332" s="72" t="s">
        <v>60</v>
      </c>
      <c r="I332" s="72">
        <v>1975</v>
      </c>
      <c r="J332" s="72"/>
      <c r="K332" s="72"/>
      <c r="L332" s="72" t="s">
        <v>553</v>
      </c>
      <c r="M332" s="72">
        <v>306</v>
      </c>
      <c r="N332" s="72"/>
      <c r="O332" s="72" t="s">
        <v>419</v>
      </c>
    </row>
    <row r="333" spans="1:15" ht="12.75">
      <c r="A333" s="151">
        <v>331</v>
      </c>
      <c r="B333" s="72">
        <v>5638</v>
      </c>
      <c r="C333" s="72" t="s">
        <v>99</v>
      </c>
      <c r="D333" s="72" t="s">
        <v>411</v>
      </c>
      <c r="E333" s="72" t="s">
        <v>59</v>
      </c>
      <c r="F333" s="72" t="s">
        <v>412</v>
      </c>
      <c r="G333" s="72" t="s">
        <v>90</v>
      </c>
      <c r="H333" s="72" t="s">
        <v>60</v>
      </c>
      <c r="I333" s="72">
        <v>1973</v>
      </c>
      <c r="J333" s="72"/>
      <c r="K333" s="72"/>
      <c r="L333" s="72" t="s">
        <v>553</v>
      </c>
      <c r="M333" s="72">
        <v>306</v>
      </c>
      <c r="N333" s="72"/>
      <c r="O333" s="72" t="s">
        <v>419</v>
      </c>
    </row>
    <row r="334" spans="1:15" ht="12.75">
      <c r="A334" s="151">
        <v>332</v>
      </c>
      <c r="B334" s="72">
        <v>6118</v>
      </c>
      <c r="C334" s="72" t="s">
        <v>93</v>
      </c>
      <c r="D334" s="72" t="s">
        <v>411</v>
      </c>
      <c r="E334" s="72" t="s">
        <v>59</v>
      </c>
      <c r="F334" s="72" t="s">
        <v>412</v>
      </c>
      <c r="G334" s="72" t="s">
        <v>90</v>
      </c>
      <c r="H334" s="72" t="s">
        <v>60</v>
      </c>
      <c r="I334" s="72">
        <v>1979</v>
      </c>
      <c r="J334" s="72"/>
      <c r="K334" s="72"/>
      <c r="L334" s="72" t="s">
        <v>553</v>
      </c>
      <c r="M334" s="72">
        <v>306</v>
      </c>
      <c r="N334" s="72"/>
      <c r="O334" s="72" t="s">
        <v>419</v>
      </c>
    </row>
    <row r="335" spans="1:15" ht="12.75">
      <c r="A335" s="151">
        <v>333</v>
      </c>
      <c r="B335" s="72">
        <v>7392</v>
      </c>
      <c r="C335" s="72" t="s">
        <v>229</v>
      </c>
      <c r="D335" s="72" t="s">
        <v>411</v>
      </c>
      <c r="E335" s="72" t="s">
        <v>61</v>
      </c>
      <c r="F335" s="72" t="s">
        <v>412</v>
      </c>
      <c r="G335" s="72" t="s">
        <v>90</v>
      </c>
      <c r="H335" s="72" t="s">
        <v>60</v>
      </c>
      <c r="I335" s="72">
        <v>1975</v>
      </c>
      <c r="J335" s="72"/>
      <c r="K335" s="72"/>
      <c r="L335" s="72" t="s">
        <v>553</v>
      </c>
      <c r="M335" s="72">
        <v>306</v>
      </c>
      <c r="N335" s="72"/>
      <c r="O335" s="72" t="s">
        <v>419</v>
      </c>
    </row>
    <row r="336" spans="1:15" ht="12.75">
      <c r="A336" s="151">
        <v>334</v>
      </c>
      <c r="B336" s="72">
        <v>8443</v>
      </c>
      <c r="C336" s="72" t="s">
        <v>94</v>
      </c>
      <c r="D336" s="72" t="s">
        <v>411</v>
      </c>
      <c r="E336" s="72" t="s">
        <v>59</v>
      </c>
      <c r="F336" s="72" t="s">
        <v>421</v>
      </c>
      <c r="G336" s="72" t="s">
        <v>90</v>
      </c>
      <c r="H336" s="72" t="s">
        <v>60</v>
      </c>
      <c r="I336" s="72">
        <v>1998</v>
      </c>
      <c r="J336" s="72"/>
      <c r="K336" s="72"/>
      <c r="L336" s="72" t="s">
        <v>553</v>
      </c>
      <c r="M336" s="72">
        <v>306</v>
      </c>
      <c r="N336" s="72"/>
      <c r="O336" s="72" t="s">
        <v>419</v>
      </c>
    </row>
    <row r="337" spans="1:15" ht="12.75">
      <c r="A337" s="151">
        <v>335</v>
      </c>
      <c r="B337" s="72">
        <v>10107</v>
      </c>
      <c r="C337" s="72" t="s">
        <v>518</v>
      </c>
      <c r="D337" s="72" t="s">
        <v>411</v>
      </c>
      <c r="E337" s="72" t="s">
        <v>59</v>
      </c>
      <c r="F337" s="72" t="s">
        <v>412</v>
      </c>
      <c r="G337" s="72" t="s">
        <v>90</v>
      </c>
      <c r="H337" s="72" t="s">
        <v>60</v>
      </c>
      <c r="I337" s="72">
        <v>1981</v>
      </c>
      <c r="J337" s="72"/>
      <c r="K337" s="72"/>
      <c r="L337" s="72" t="s">
        <v>553</v>
      </c>
      <c r="M337" s="72">
        <v>306</v>
      </c>
      <c r="N337" s="72"/>
      <c r="O337" s="72" t="s">
        <v>419</v>
      </c>
    </row>
    <row r="338" spans="1:15" ht="12.75">
      <c r="A338" s="151">
        <v>336</v>
      </c>
      <c r="B338" s="72">
        <v>11185</v>
      </c>
      <c r="C338" s="72" t="s">
        <v>519</v>
      </c>
      <c r="D338" s="72" t="s">
        <v>411</v>
      </c>
      <c r="E338" s="72" t="s">
        <v>59</v>
      </c>
      <c r="F338" s="72" t="s">
        <v>425</v>
      </c>
      <c r="G338" s="72" t="s">
        <v>90</v>
      </c>
      <c r="H338" s="72" t="s">
        <v>60</v>
      </c>
      <c r="I338" s="72">
        <v>1947</v>
      </c>
      <c r="J338" s="72" t="s">
        <v>419</v>
      </c>
      <c r="K338" s="72"/>
      <c r="L338" s="72" t="s">
        <v>553</v>
      </c>
      <c r="M338" s="72">
        <v>306</v>
      </c>
      <c r="N338" s="72"/>
      <c r="O338" s="72" t="s">
        <v>419</v>
      </c>
    </row>
    <row r="339" spans="1:15" ht="12.75">
      <c r="A339" s="151">
        <v>337</v>
      </c>
      <c r="B339" s="72">
        <v>12137</v>
      </c>
      <c r="C339" s="72" t="s">
        <v>91</v>
      </c>
      <c r="D339" s="72" t="s">
        <v>411</v>
      </c>
      <c r="E339" s="72" t="s">
        <v>59</v>
      </c>
      <c r="F339" s="72" t="s">
        <v>412</v>
      </c>
      <c r="G339" s="72" t="s">
        <v>90</v>
      </c>
      <c r="H339" s="72" t="s">
        <v>60</v>
      </c>
      <c r="I339" s="72">
        <v>1979</v>
      </c>
      <c r="J339" s="72"/>
      <c r="K339" s="72"/>
      <c r="L339" s="72" t="s">
        <v>553</v>
      </c>
      <c r="M339" s="72">
        <v>306</v>
      </c>
      <c r="N339" s="72"/>
      <c r="O339" s="72" t="s">
        <v>419</v>
      </c>
    </row>
    <row r="340" spans="1:15" ht="12.75">
      <c r="A340" s="151">
        <v>338</v>
      </c>
      <c r="B340" s="72">
        <v>12223</v>
      </c>
      <c r="C340" s="72" t="s">
        <v>92</v>
      </c>
      <c r="D340" s="72" t="s">
        <v>411</v>
      </c>
      <c r="E340" s="72" t="s">
        <v>59</v>
      </c>
      <c r="F340" s="72" t="s">
        <v>410</v>
      </c>
      <c r="G340" s="72" t="s">
        <v>90</v>
      </c>
      <c r="H340" s="72" t="s">
        <v>60</v>
      </c>
      <c r="I340" s="72">
        <v>1971</v>
      </c>
      <c r="J340" s="72"/>
      <c r="K340" s="72"/>
      <c r="L340" s="72" t="s">
        <v>553</v>
      </c>
      <c r="M340" s="72">
        <v>306</v>
      </c>
      <c r="N340" s="72"/>
      <c r="O340" s="72" t="s">
        <v>419</v>
      </c>
    </row>
    <row r="341" spans="1:15" ht="12.75">
      <c r="A341" s="151">
        <v>339</v>
      </c>
      <c r="B341" s="72">
        <v>14127</v>
      </c>
      <c r="C341" s="72" t="s">
        <v>520</v>
      </c>
      <c r="D341" s="72" t="s">
        <v>411</v>
      </c>
      <c r="E341" s="72" t="s">
        <v>59</v>
      </c>
      <c r="F341" s="72" t="s">
        <v>414</v>
      </c>
      <c r="G341" s="72" t="s">
        <v>90</v>
      </c>
      <c r="H341" s="72" t="s">
        <v>60</v>
      </c>
      <c r="I341" s="72">
        <v>1960</v>
      </c>
      <c r="J341" s="72"/>
      <c r="K341" s="72"/>
      <c r="L341" s="72" t="s">
        <v>553</v>
      </c>
      <c r="M341" s="72">
        <v>306</v>
      </c>
      <c r="N341" s="72"/>
      <c r="O341" s="72" t="s">
        <v>419</v>
      </c>
    </row>
    <row r="342" spans="1:15" ht="12.75">
      <c r="A342" s="151">
        <v>340</v>
      </c>
      <c r="B342" s="72">
        <v>82</v>
      </c>
      <c r="C342" s="72" t="s">
        <v>456</v>
      </c>
      <c r="D342" s="72" t="s">
        <v>411</v>
      </c>
      <c r="E342" s="72" t="s">
        <v>59</v>
      </c>
      <c r="F342" s="72" t="s">
        <v>425</v>
      </c>
      <c r="G342" s="72" t="s">
        <v>376</v>
      </c>
      <c r="H342" s="72" t="s">
        <v>60</v>
      </c>
      <c r="I342" s="72">
        <v>1948</v>
      </c>
      <c r="J342" s="72">
        <v>153</v>
      </c>
      <c r="K342" s="72"/>
      <c r="L342" s="72" t="s">
        <v>553</v>
      </c>
      <c r="M342" s="72">
        <v>307</v>
      </c>
      <c r="N342" s="72"/>
      <c r="O342" s="72" t="s">
        <v>419</v>
      </c>
    </row>
    <row r="343" spans="1:15" ht="12.75">
      <c r="A343" s="151">
        <v>341</v>
      </c>
      <c r="B343" s="72">
        <v>194</v>
      </c>
      <c r="C343" s="72" t="s">
        <v>457</v>
      </c>
      <c r="D343" s="72" t="s">
        <v>411</v>
      </c>
      <c r="E343" s="72" t="s">
        <v>59</v>
      </c>
      <c r="F343" s="72" t="s">
        <v>409</v>
      </c>
      <c r="G343" s="72" t="s">
        <v>376</v>
      </c>
      <c r="H343" s="72" t="s">
        <v>60</v>
      </c>
      <c r="I343" s="72">
        <v>1954</v>
      </c>
      <c r="J343" s="72">
        <v>5956</v>
      </c>
      <c r="K343" s="72"/>
      <c r="L343" s="72" t="s">
        <v>553</v>
      </c>
      <c r="M343" s="72">
        <v>307</v>
      </c>
      <c r="N343" s="72"/>
      <c r="O343" s="72" t="s">
        <v>419</v>
      </c>
    </row>
    <row r="344" spans="1:15" ht="12.75">
      <c r="A344" s="151">
        <v>342</v>
      </c>
      <c r="B344" s="72">
        <v>267</v>
      </c>
      <c r="C344" s="72" t="s">
        <v>458</v>
      </c>
      <c r="D344" s="72" t="s">
        <v>411</v>
      </c>
      <c r="E344" s="72" t="s">
        <v>59</v>
      </c>
      <c r="F344" s="72" t="s">
        <v>414</v>
      </c>
      <c r="G344" s="72" t="s">
        <v>376</v>
      </c>
      <c r="H344" s="72" t="s">
        <v>60</v>
      </c>
      <c r="I344" s="72">
        <v>1957</v>
      </c>
      <c r="J344" s="72">
        <v>505</v>
      </c>
      <c r="K344" s="72"/>
      <c r="L344" s="72" t="s">
        <v>553</v>
      </c>
      <c r="M344" s="72">
        <v>307</v>
      </c>
      <c r="N344" s="72"/>
      <c r="O344" s="72" t="s">
        <v>419</v>
      </c>
    </row>
    <row r="345" spans="1:15" ht="12.75">
      <c r="A345" s="151">
        <v>343</v>
      </c>
      <c r="B345" s="72">
        <v>353</v>
      </c>
      <c r="C345" s="72" t="s">
        <v>459</v>
      </c>
      <c r="D345" s="72" t="s">
        <v>411</v>
      </c>
      <c r="E345" s="72" t="s">
        <v>59</v>
      </c>
      <c r="F345" s="72" t="s">
        <v>414</v>
      </c>
      <c r="G345" s="72" t="s">
        <v>376</v>
      </c>
      <c r="H345" s="72" t="s">
        <v>60</v>
      </c>
      <c r="I345" s="72">
        <v>1960</v>
      </c>
      <c r="J345" s="72">
        <v>682</v>
      </c>
      <c r="K345" s="72"/>
      <c r="L345" s="72" t="s">
        <v>553</v>
      </c>
      <c r="M345" s="72">
        <v>307</v>
      </c>
      <c r="N345" s="72"/>
      <c r="O345" s="72" t="s">
        <v>419</v>
      </c>
    </row>
    <row r="346" spans="1:15" ht="12.75">
      <c r="A346" s="151">
        <v>344</v>
      </c>
      <c r="B346" s="72">
        <v>370</v>
      </c>
      <c r="C346" s="72" t="s">
        <v>460</v>
      </c>
      <c r="D346" s="72" t="s">
        <v>411</v>
      </c>
      <c r="E346" s="72" t="s">
        <v>59</v>
      </c>
      <c r="F346" s="72" t="s">
        <v>414</v>
      </c>
      <c r="G346" s="72" t="s">
        <v>376</v>
      </c>
      <c r="H346" s="72" t="s">
        <v>60</v>
      </c>
      <c r="I346" s="72">
        <v>1961</v>
      </c>
      <c r="J346" s="72">
        <v>705</v>
      </c>
      <c r="K346" s="72"/>
      <c r="L346" s="72" t="s">
        <v>553</v>
      </c>
      <c r="M346" s="72">
        <v>307</v>
      </c>
      <c r="N346" s="72"/>
      <c r="O346" s="72" t="s">
        <v>419</v>
      </c>
    </row>
    <row r="347" spans="1:15" ht="12.75">
      <c r="A347" s="151">
        <v>345</v>
      </c>
      <c r="B347" s="72">
        <v>2303</v>
      </c>
      <c r="C347" s="72" t="s">
        <v>461</v>
      </c>
      <c r="D347" s="72" t="s">
        <v>411</v>
      </c>
      <c r="E347" s="72" t="s">
        <v>59</v>
      </c>
      <c r="F347" s="72" t="s">
        <v>410</v>
      </c>
      <c r="G347" s="72" t="s">
        <v>376</v>
      </c>
      <c r="H347" s="72" t="s">
        <v>60</v>
      </c>
      <c r="I347" s="72">
        <v>1964</v>
      </c>
      <c r="J347" s="72">
        <v>8916</v>
      </c>
      <c r="K347" s="72"/>
      <c r="L347" s="72" t="s">
        <v>553</v>
      </c>
      <c r="M347" s="72">
        <v>307</v>
      </c>
      <c r="N347" s="72"/>
      <c r="O347" s="72" t="s">
        <v>419</v>
      </c>
    </row>
    <row r="348" spans="1:15" ht="12.75">
      <c r="A348" s="151">
        <v>346</v>
      </c>
      <c r="B348" s="72">
        <v>2486</v>
      </c>
      <c r="C348" s="72" t="s">
        <v>462</v>
      </c>
      <c r="D348" s="72" t="s">
        <v>411</v>
      </c>
      <c r="E348" s="72" t="s">
        <v>59</v>
      </c>
      <c r="F348" s="72" t="s">
        <v>410</v>
      </c>
      <c r="G348" s="72" t="s">
        <v>376</v>
      </c>
      <c r="H348" s="72" t="s">
        <v>60</v>
      </c>
      <c r="I348" s="72">
        <v>1962</v>
      </c>
      <c r="J348" s="72">
        <v>8244</v>
      </c>
      <c r="K348" s="72"/>
      <c r="L348" s="72" t="s">
        <v>553</v>
      </c>
      <c r="M348" s="72">
        <v>307</v>
      </c>
      <c r="N348" s="72"/>
      <c r="O348" s="72" t="s">
        <v>419</v>
      </c>
    </row>
    <row r="349" spans="1:15" ht="12.75">
      <c r="A349" s="151">
        <v>347</v>
      </c>
      <c r="B349" s="72">
        <v>3163</v>
      </c>
      <c r="C349" s="72" t="s">
        <v>463</v>
      </c>
      <c r="D349" s="72" t="s">
        <v>411</v>
      </c>
      <c r="E349" s="72" t="s">
        <v>59</v>
      </c>
      <c r="F349" s="72" t="s">
        <v>410</v>
      </c>
      <c r="G349" s="72" t="s">
        <v>376</v>
      </c>
      <c r="H349" s="72" t="s">
        <v>60</v>
      </c>
      <c r="I349" s="72">
        <v>1962</v>
      </c>
      <c r="J349" s="72">
        <v>8920</v>
      </c>
      <c r="K349" s="72"/>
      <c r="L349" s="72" t="s">
        <v>553</v>
      </c>
      <c r="M349" s="72">
        <v>307</v>
      </c>
      <c r="N349" s="72"/>
      <c r="O349" s="72" t="s">
        <v>419</v>
      </c>
    </row>
    <row r="350" spans="1:15" ht="12.75">
      <c r="A350" s="151">
        <v>348</v>
      </c>
      <c r="B350" s="72">
        <v>4276</v>
      </c>
      <c r="C350" s="72" t="s">
        <v>464</v>
      </c>
      <c r="D350" s="72" t="s">
        <v>411</v>
      </c>
      <c r="E350" s="72" t="s">
        <v>59</v>
      </c>
      <c r="F350" s="72" t="s">
        <v>409</v>
      </c>
      <c r="G350" s="72" t="s">
        <v>376</v>
      </c>
      <c r="H350" s="72" t="s">
        <v>60</v>
      </c>
      <c r="I350" s="72">
        <v>1955</v>
      </c>
      <c r="J350" s="72">
        <v>10376</v>
      </c>
      <c r="K350" s="72"/>
      <c r="L350" s="72" t="s">
        <v>553</v>
      </c>
      <c r="M350" s="72">
        <v>307</v>
      </c>
      <c r="N350" s="72"/>
      <c r="O350" s="72" t="s">
        <v>419</v>
      </c>
    </row>
    <row r="351" spans="1:15" ht="12.75">
      <c r="A351" s="151">
        <v>349</v>
      </c>
      <c r="B351" s="72">
        <v>6223</v>
      </c>
      <c r="C351" s="72" t="s">
        <v>465</v>
      </c>
      <c r="D351" s="72" t="s">
        <v>411</v>
      </c>
      <c r="E351" s="72" t="s">
        <v>59</v>
      </c>
      <c r="F351" s="72" t="s">
        <v>410</v>
      </c>
      <c r="G351" s="72" t="s">
        <v>376</v>
      </c>
      <c r="H351" s="72" t="s">
        <v>60</v>
      </c>
      <c r="I351" s="72">
        <v>1969</v>
      </c>
      <c r="J351" s="72">
        <v>18964</v>
      </c>
      <c r="K351" s="72"/>
      <c r="L351" s="72" t="s">
        <v>553</v>
      </c>
      <c r="M351" s="72">
        <v>307</v>
      </c>
      <c r="N351" s="72"/>
      <c r="O351" s="72" t="s">
        <v>419</v>
      </c>
    </row>
    <row r="352" spans="1:15" ht="12.75">
      <c r="A352" s="151">
        <v>350</v>
      </c>
      <c r="B352" s="72">
        <v>7559</v>
      </c>
      <c r="C352" s="72" t="s">
        <v>466</v>
      </c>
      <c r="D352" s="72" t="s">
        <v>411</v>
      </c>
      <c r="E352" s="72" t="s">
        <v>59</v>
      </c>
      <c r="F352" s="72" t="s">
        <v>412</v>
      </c>
      <c r="G352" s="72" t="s">
        <v>376</v>
      </c>
      <c r="H352" s="72" t="s">
        <v>311</v>
      </c>
      <c r="I352" s="72">
        <v>1973</v>
      </c>
      <c r="J352" s="72" t="s">
        <v>419</v>
      </c>
      <c r="K352" s="72"/>
      <c r="L352" s="72" t="s">
        <v>553</v>
      </c>
      <c r="M352" s="72">
        <v>307</v>
      </c>
      <c r="N352" s="72"/>
      <c r="O352" s="72" t="s">
        <v>419</v>
      </c>
    </row>
    <row r="353" spans="1:15" ht="12.75">
      <c r="A353" s="151">
        <v>351</v>
      </c>
      <c r="B353" s="72">
        <v>8321</v>
      </c>
      <c r="C353" s="72" t="s">
        <v>467</v>
      </c>
      <c r="D353" s="72" t="s">
        <v>411</v>
      </c>
      <c r="E353" s="72" t="s">
        <v>59</v>
      </c>
      <c r="F353" s="72" t="s">
        <v>414</v>
      </c>
      <c r="G353" s="72" t="s">
        <v>376</v>
      </c>
      <c r="H353" s="72" t="s">
        <v>60</v>
      </c>
      <c r="I353" s="72">
        <v>1960</v>
      </c>
      <c r="J353" s="72" t="s">
        <v>419</v>
      </c>
      <c r="K353" s="72"/>
      <c r="L353" s="72" t="s">
        <v>553</v>
      </c>
      <c r="M353" s="72">
        <v>307</v>
      </c>
      <c r="N353" s="72"/>
      <c r="O353" s="72" t="s">
        <v>419</v>
      </c>
    </row>
    <row r="354" spans="1:15" ht="12.75">
      <c r="A354" s="151">
        <v>352</v>
      </c>
      <c r="B354" s="72">
        <v>10478</v>
      </c>
      <c r="C354" s="72" t="s">
        <v>468</v>
      </c>
      <c r="D354" s="72" t="s">
        <v>411</v>
      </c>
      <c r="E354" s="72" t="s">
        <v>59</v>
      </c>
      <c r="F354" s="72" t="s">
        <v>410</v>
      </c>
      <c r="G354" s="72" t="s">
        <v>376</v>
      </c>
      <c r="H354" s="72" t="s">
        <v>60</v>
      </c>
      <c r="I354" s="72">
        <v>1962</v>
      </c>
      <c r="J354" s="72" t="s">
        <v>419</v>
      </c>
      <c r="K354" s="72"/>
      <c r="L354" s="72" t="s">
        <v>553</v>
      </c>
      <c r="M354" s="72">
        <v>307</v>
      </c>
      <c r="N354" s="72"/>
      <c r="O354" s="72" t="s">
        <v>419</v>
      </c>
    </row>
    <row r="355" spans="1:15" ht="12.75">
      <c r="A355" s="151">
        <v>353</v>
      </c>
      <c r="B355" s="72">
        <v>548</v>
      </c>
      <c r="C355" s="72" t="s">
        <v>351</v>
      </c>
      <c r="D355" s="72" t="s">
        <v>411</v>
      </c>
      <c r="E355" s="72" t="s">
        <v>59</v>
      </c>
      <c r="F355" s="72" t="s">
        <v>410</v>
      </c>
      <c r="G355" s="72" t="s">
        <v>214</v>
      </c>
      <c r="H355" s="72" t="s">
        <v>311</v>
      </c>
      <c r="I355" s="72">
        <v>1967</v>
      </c>
      <c r="J355" s="72">
        <v>1109</v>
      </c>
      <c r="K355" s="72"/>
      <c r="L355" s="72" t="s">
        <v>553</v>
      </c>
      <c r="M355" s="72">
        <v>308</v>
      </c>
      <c r="N355" s="72" t="s">
        <v>63</v>
      </c>
      <c r="O355" s="72"/>
    </row>
    <row r="356" spans="1:15" ht="12.75">
      <c r="A356" s="151">
        <v>354</v>
      </c>
      <c r="B356" s="72">
        <v>1774</v>
      </c>
      <c r="C356" s="72" t="s">
        <v>470</v>
      </c>
      <c r="D356" s="72" t="s">
        <v>411</v>
      </c>
      <c r="E356" s="72" t="s">
        <v>59</v>
      </c>
      <c r="F356" s="72" t="s">
        <v>410</v>
      </c>
      <c r="G356" s="72" t="s">
        <v>214</v>
      </c>
      <c r="H356" s="72" t="s">
        <v>60</v>
      </c>
      <c r="I356" s="72">
        <v>1968</v>
      </c>
      <c r="J356" s="72">
        <v>1163</v>
      </c>
      <c r="K356" s="72"/>
      <c r="L356" s="72" t="s">
        <v>553</v>
      </c>
      <c r="M356" s="72">
        <v>308</v>
      </c>
      <c r="N356" s="72" t="s">
        <v>63</v>
      </c>
      <c r="O356" s="72"/>
    </row>
    <row r="357" spans="1:15" ht="12.75">
      <c r="A357" s="151">
        <v>355</v>
      </c>
      <c r="B357" s="72">
        <v>3637</v>
      </c>
      <c r="C357" s="72" t="s">
        <v>471</v>
      </c>
      <c r="D357" s="72" t="s">
        <v>411</v>
      </c>
      <c r="E357" s="72" t="s">
        <v>59</v>
      </c>
      <c r="F357" s="72" t="s">
        <v>412</v>
      </c>
      <c r="G357" s="72" t="s">
        <v>214</v>
      </c>
      <c r="H357" s="72" t="s">
        <v>311</v>
      </c>
      <c r="I357" s="72">
        <v>1975</v>
      </c>
      <c r="J357" s="72">
        <v>1556</v>
      </c>
      <c r="K357" s="72"/>
      <c r="L357" s="72" t="s">
        <v>553</v>
      </c>
      <c r="M357" s="72">
        <v>308</v>
      </c>
      <c r="N357" s="72" t="s">
        <v>63</v>
      </c>
      <c r="O357" s="72"/>
    </row>
    <row r="358" spans="1:15" ht="12.75">
      <c r="A358" s="151">
        <v>356</v>
      </c>
      <c r="B358" s="72">
        <v>3933</v>
      </c>
      <c r="C358" s="72" t="s">
        <v>472</v>
      </c>
      <c r="D358" s="72" t="s">
        <v>411</v>
      </c>
      <c r="E358" s="72" t="s">
        <v>59</v>
      </c>
      <c r="F358" s="72" t="s">
        <v>58</v>
      </c>
      <c r="G358" s="72" t="s">
        <v>214</v>
      </c>
      <c r="H358" s="72" t="s">
        <v>60</v>
      </c>
      <c r="I358" s="72">
        <v>1994</v>
      </c>
      <c r="J358" s="72">
        <v>16014</v>
      </c>
      <c r="K358" s="72"/>
      <c r="L358" s="72" t="s">
        <v>553</v>
      </c>
      <c r="M358" s="72">
        <v>308</v>
      </c>
      <c r="N358" s="72" t="s">
        <v>63</v>
      </c>
      <c r="O358" s="72"/>
    </row>
    <row r="359" spans="1:15" ht="12.75">
      <c r="A359" s="151">
        <v>357</v>
      </c>
      <c r="B359" s="72">
        <v>5240</v>
      </c>
      <c r="C359" s="72" t="s">
        <v>277</v>
      </c>
      <c r="D359" s="72" t="s">
        <v>411</v>
      </c>
      <c r="E359" s="72" t="s">
        <v>59</v>
      </c>
      <c r="F359" s="72" t="s">
        <v>415</v>
      </c>
      <c r="G359" s="72" t="s">
        <v>214</v>
      </c>
      <c r="H359" s="72" t="s">
        <v>60</v>
      </c>
      <c r="I359" s="72">
        <v>2001</v>
      </c>
      <c r="J359" s="72">
        <v>16033</v>
      </c>
      <c r="K359" s="72"/>
      <c r="L359" s="72" t="s">
        <v>553</v>
      </c>
      <c r="M359" s="72">
        <v>308</v>
      </c>
      <c r="N359" s="72" t="s">
        <v>23</v>
      </c>
      <c r="O359" s="72" t="s">
        <v>419</v>
      </c>
    </row>
    <row r="360" spans="1:15" ht="12.75">
      <c r="A360" s="151">
        <v>358</v>
      </c>
      <c r="B360" s="72">
        <v>6499</v>
      </c>
      <c r="C360" s="72" t="s">
        <v>122</v>
      </c>
      <c r="D360" s="72" t="s">
        <v>411</v>
      </c>
      <c r="E360" s="72" t="s">
        <v>59</v>
      </c>
      <c r="F360" s="72" t="s">
        <v>421</v>
      </c>
      <c r="G360" s="72" t="s">
        <v>214</v>
      </c>
      <c r="H360" s="72" t="s">
        <v>60</v>
      </c>
      <c r="I360" s="72">
        <v>1998</v>
      </c>
      <c r="J360" s="72">
        <v>18287</v>
      </c>
      <c r="K360" s="72"/>
      <c r="L360" s="72" t="s">
        <v>553</v>
      </c>
      <c r="M360" s="72">
        <v>308</v>
      </c>
      <c r="N360" s="72" t="s">
        <v>23</v>
      </c>
      <c r="O360" s="72" t="s">
        <v>419</v>
      </c>
    </row>
    <row r="361" spans="1:15" ht="12.75">
      <c r="A361" s="151">
        <v>359</v>
      </c>
      <c r="B361" s="72">
        <v>7112</v>
      </c>
      <c r="C361" s="72" t="s">
        <v>283</v>
      </c>
      <c r="D361" s="72" t="s">
        <v>411</v>
      </c>
      <c r="E361" s="72" t="s">
        <v>59</v>
      </c>
      <c r="F361" s="72" t="s">
        <v>423</v>
      </c>
      <c r="G361" s="72" t="s">
        <v>214</v>
      </c>
      <c r="H361" s="72" t="s">
        <v>25</v>
      </c>
      <c r="I361" s="72">
        <v>2003</v>
      </c>
      <c r="J361" s="72" t="s">
        <v>419</v>
      </c>
      <c r="K361" s="72"/>
      <c r="L361" s="72" t="s">
        <v>553</v>
      </c>
      <c r="M361" s="72">
        <v>308</v>
      </c>
      <c r="N361" s="72" t="s">
        <v>63</v>
      </c>
      <c r="O361" s="72"/>
    </row>
    <row r="362" spans="1:15" ht="12.75">
      <c r="A362" s="151">
        <v>360</v>
      </c>
      <c r="B362" s="72">
        <v>7537</v>
      </c>
      <c r="C362" s="72" t="s">
        <v>475</v>
      </c>
      <c r="D362" s="72" t="s">
        <v>411</v>
      </c>
      <c r="E362" s="72" t="s">
        <v>59</v>
      </c>
      <c r="F362" s="72" t="s">
        <v>410</v>
      </c>
      <c r="G362" s="72" t="s">
        <v>214</v>
      </c>
      <c r="H362" s="72" t="s">
        <v>25</v>
      </c>
      <c r="I362" s="72">
        <v>1970</v>
      </c>
      <c r="J362" s="72">
        <v>24488</v>
      </c>
      <c r="K362" s="72"/>
      <c r="L362" s="72" t="s">
        <v>553</v>
      </c>
      <c r="M362" s="72">
        <v>308</v>
      </c>
      <c r="N362" s="72" t="s">
        <v>63</v>
      </c>
      <c r="O362" s="72"/>
    </row>
    <row r="363" spans="1:15" ht="12.75">
      <c r="A363" s="151">
        <v>361</v>
      </c>
      <c r="B363" s="72">
        <v>7725</v>
      </c>
      <c r="C363" s="72" t="s">
        <v>557</v>
      </c>
      <c r="D363" s="72" t="s">
        <v>411</v>
      </c>
      <c r="E363" s="72" t="s">
        <v>61</v>
      </c>
      <c r="F363" s="72" t="s">
        <v>412</v>
      </c>
      <c r="G363" s="72" t="s">
        <v>214</v>
      </c>
      <c r="H363" s="72" t="s">
        <v>60</v>
      </c>
      <c r="I363" s="72">
        <v>1980</v>
      </c>
      <c r="J363" s="72">
        <v>26174</v>
      </c>
      <c r="K363" s="72"/>
      <c r="L363" s="72" t="s">
        <v>553</v>
      </c>
      <c r="M363" s="72">
        <v>308</v>
      </c>
      <c r="N363" s="72" t="s">
        <v>23</v>
      </c>
      <c r="O363" s="72" t="s">
        <v>419</v>
      </c>
    </row>
    <row r="364" spans="1:15" ht="12.75">
      <c r="A364" s="151">
        <v>362</v>
      </c>
      <c r="B364" s="72">
        <v>8597</v>
      </c>
      <c r="C364" s="72" t="s">
        <v>349</v>
      </c>
      <c r="D364" s="72" t="s">
        <v>411</v>
      </c>
      <c r="E364" s="72" t="s">
        <v>59</v>
      </c>
      <c r="F364" s="72" t="s">
        <v>423</v>
      </c>
      <c r="G364" s="72" t="s">
        <v>214</v>
      </c>
      <c r="H364" s="72" t="s">
        <v>311</v>
      </c>
      <c r="I364" s="72">
        <v>2003</v>
      </c>
      <c r="J364" s="72">
        <v>22766</v>
      </c>
      <c r="K364" s="72"/>
      <c r="L364" s="72" t="s">
        <v>553</v>
      </c>
      <c r="M364" s="72">
        <v>308</v>
      </c>
      <c r="N364" s="72" t="s">
        <v>23</v>
      </c>
      <c r="O364" s="72" t="s">
        <v>419</v>
      </c>
    </row>
    <row r="365" spans="1:15" ht="12.75">
      <c r="A365" s="151">
        <v>363</v>
      </c>
      <c r="B365" s="72">
        <v>8719</v>
      </c>
      <c r="C365" s="72" t="s">
        <v>278</v>
      </c>
      <c r="D365" s="72" t="s">
        <v>411</v>
      </c>
      <c r="E365" s="72" t="s">
        <v>59</v>
      </c>
      <c r="F365" s="72" t="s">
        <v>423</v>
      </c>
      <c r="G365" s="72" t="s">
        <v>214</v>
      </c>
      <c r="H365" s="72" t="s">
        <v>60</v>
      </c>
      <c r="I365" s="72">
        <v>2003</v>
      </c>
      <c r="J365" s="72">
        <v>25441</v>
      </c>
      <c r="K365" s="72"/>
      <c r="L365" s="72" t="s">
        <v>553</v>
      </c>
      <c r="M365" s="72">
        <v>308</v>
      </c>
      <c r="N365" s="72" t="s">
        <v>63</v>
      </c>
      <c r="O365" s="72"/>
    </row>
    <row r="366" spans="1:15" ht="12.75">
      <c r="A366" s="151">
        <v>364</v>
      </c>
      <c r="B366" s="72">
        <v>8847</v>
      </c>
      <c r="C366" s="72" t="s">
        <v>476</v>
      </c>
      <c r="D366" s="72" t="s">
        <v>411</v>
      </c>
      <c r="E366" s="72" t="s">
        <v>59</v>
      </c>
      <c r="F366" s="72" t="s">
        <v>58</v>
      </c>
      <c r="G366" s="72" t="s">
        <v>214</v>
      </c>
      <c r="H366" s="72" t="s">
        <v>60</v>
      </c>
      <c r="I366" s="72">
        <v>1987</v>
      </c>
      <c r="J366" s="72">
        <v>26130</v>
      </c>
      <c r="K366" s="72"/>
      <c r="L366" s="72" t="s">
        <v>553</v>
      </c>
      <c r="M366" s="72">
        <v>308</v>
      </c>
      <c r="N366" s="72" t="s">
        <v>63</v>
      </c>
      <c r="O366" s="72"/>
    </row>
    <row r="367" spans="1:15" ht="12.75">
      <c r="A367" s="151">
        <v>365</v>
      </c>
      <c r="B367" s="72">
        <v>11165</v>
      </c>
      <c r="C367" s="72" t="s">
        <v>275</v>
      </c>
      <c r="D367" s="72" t="s">
        <v>411</v>
      </c>
      <c r="E367" s="72" t="s">
        <v>59</v>
      </c>
      <c r="F367" s="72" t="s">
        <v>473</v>
      </c>
      <c r="G367" s="72" t="s">
        <v>214</v>
      </c>
      <c r="H367" s="72" t="s">
        <v>60</v>
      </c>
      <c r="I367" s="72">
        <v>2002</v>
      </c>
      <c r="J367" s="72" t="s">
        <v>419</v>
      </c>
      <c r="K367" s="72"/>
      <c r="L367" s="72" t="s">
        <v>553</v>
      </c>
      <c r="M367" s="72">
        <v>308</v>
      </c>
      <c r="N367" s="72" t="s">
        <v>63</v>
      </c>
      <c r="O367" s="72"/>
    </row>
    <row r="368" spans="1:15" ht="12.75">
      <c r="A368" s="151">
        <v>366</v>
      </c>
      <c r="B368" s="72">
        <v>11167</v>
      </c>
      <c r="C368" s="72" t="s">
        <v>477</v>
      </c>
      <c r="D368" s="72" t="s">
        <v>411</v>
      </c>
      <c r="E368" s="72" t="s">
        <v>59</v>
      </c>
      <c r="F368" s="72" t="s">
        <v>431</v>
      </c>
      <c r="G368" s="72" t="s">
        <v>214</v>
      </c>
      <c r="H368" s="72" t="s">
        <v>25</v>
      </c>
      <c r="I368" s="72">
        <v>2009</v>
      </c>
      <c r="J368" s="72" t="s">
        <v>419</v>
      </c>
      <c r="K368" s="72"/>
      <c r="L368" s="72" t="s">
        <v>553</v>
      </c>
      <c r="M368" s="72">
        <v>308</v>
      </c>
      <c r="N368" s="72" t="s">
        <v>63</v>
      </c>
      <c r="O368" s="72"/>
    </row>
    <row r="369" spans="1:15" ht="12.75">
      <c r="A369" s="151">
        <v>367</v>
      </c>
      <c r="B369" s="72">
        <v>11168</v>
      </c>
      <c r="C369" s="72" t="s">
        <v>478</v>
      </c>
      <c r="D369" s="72" t="s">
        <v>411</v>
      </c>
      <c r="E369" s="72" t="s">
        <v>59</v>
      </c>
      <c r="F369" s="72" t="s">
        <v>431</v>
      </c>
      <c r="G369" s="72" t="s">
        <v>214</v>
      </c>
      <c r="H369" s="72" t="s">
        <v>25</v>
      </c>
      <c r="I369" s="72">
        <v>2009</v>
      </c>
      <c r="J369" s="72" t="s">
        <v>419</v>
      </c>
      <c r="K369" s="72"/>
      <c r="L369" s="72" t="s">
        <v>553</v>
      </c>
      <c r="M369" s="72">
        <v>308</v>
      </c>
      <c r="N369" s="72" t="s">
        <v>63</v>
      </c>
      <c r="O369" s="72"/>
    </row>
    <row r="370" spans="1:15" ht="12.75">
      <c r="A370" s="151">
        <v>368</v>
      </c>
      <c r="B370" s="72">
        <v>11643</v>
      </c>
      <c r="C370" s="72" t="s">
        <v>271</v>
      </c>
      <c r="D370" s="72" t="s">
        <v>411</v>
      </c>
      <c r="E370" s="72" t="s">
        <v>59</v>
      </c>
      <c r="F370" s="72" t="s">
        <v>433</v>
      </c>
      <c r="G370" s="72" t="s">
        <v>214</v>
      </c>
      <c r="H370" s="72" t="s">
        <v>25</v>
      </c>
      <c r="I370" s="72">
        <v>2011</v>
      </c>
      <c r="J370" s="72">
        <v>31291</v>
      </c>
      <c r="K370" s="72"/>
      <c r="L370" s="72" t="s">
        <v>553</v>
      </c>
      <c r="M370" s="72">
        <v>308</v>
      </c>
      <c r="N370" s="72" t="s">
        <v>63</v>
      </c>
      <c r="O370" s="72"/>
    </row>
    <row r="371" spans="1:15" ht="12.75">
      <c r="A371" s="151">
        <v>369</v>
      </c>
      <c r="B371" s="72">
        <v>11746</v>
      </c>
      <c r="C371" s="72" t="s">
        <v>268</v>
      </c>
      <c r="D371" s="72" t="s">
        <v>411</v>
      </c>
      <c r="E371" s="72" t="s">
        <v>61</v>
      </c>
      <c r="F371" s="72" t="s">
        <v>429</v>
      </c>
      <c r="G371" s="72" t="s">
        <v>214</v>
      </c>
      <c r="H371" s="72" t="s">
        <v>25</v>
      </c>
      <c r="I371" s="72">
        <v>2010</v>
      </c>
      <c r="J371" s="72">
        <v>31293</v>
      </c>
      <c r="K371" s="72"/>
      <c r="L371" s="72" t="s">
        <v>553</v>
      </c>
      <c r="M371" s="72">
        <v>308</v>
      </c>
      <c r="N371" s="72" t="s">
        <v>63</v>
      </c>
      <c r="O371" s="72"/>
    </row>
    <row r="372" spans="1:15" ht="12.75">
      <c r="A372" s="151">
        <v>370</v>
      </c>
      <c r="B372" s="72">
        <v>12136</v>
      </c>
      <c r="C372" s="72" t="s">
        <v>281</v>
      </c>
      <c r="D372" s="72" t="s">
        <v>411</v>
      </c>
      <c r="E372" s="72" t="s">
        <v>59</v>
      </c>
      <c r="F372" s="72" t="s">
        <v>418</v>
      </c>
      <c r="G372" s="72" t="s">
        <v>214</v>
      </c>
      <c r="H372" s="72" t="s">
        <v>25</v>
      </c>
      <c r="I372" s="72">
        <v>2007</v>
      </c>
      <c r="J372" s="72" t="s">
        <v>419</v>
      </c>
      <c r="K372" s="72"/>
      <c r="L372" s="72" t="s">
        <v>553</v>
      </c>
      <c r="M372" s="72">
        <v>308</v>
      </c>
      <c r="N372" s="72" t="s">
        <v>63</v>
      </c>
      <c r="O372" s="72"/>
    </row>
    <row r="373" spans="1:15" ht="12.75">
      <c r="A373" s="151">
        <v>371</v>
      </c>
      <c r="B373" s="72">
        <v>12249</v>
      </c>
      <c r="C373" s="72" t="s">
        <v>479</v>
      </c>
      <c r="D373" s="72" t="s">
        <v>411</v>
      </c>
      <c r="E373" s="72" t="s">
        <v>59</v>
      </c>
      <c r="F373" s="72" t="s">
        <v>424</v>
      </c>
      <c r="G373" s="72" t="s">
        <v>214</v>
      </c>
      <c r="H373" s="72" t="s">
        <v>25</v>
      </c>
      <c r="I373" s="72">
        <v>2006</v>
      </c>
      <c r="J373" s="72" t="s">
        <v>419</v>
      </c>
      <c r="K373" s="72"/>
      <c r="L373" s="72" t="s">
        <v>553</v>
      </c>
      <c r="M373" s="72">
        <v>308</v>
      </c>
      <c r="N373" s="72" t="s">
        <v>63</v>
      </c>
      <c r="O373" s="72"/>
    </row>
    <row r="374" spans="1:15" ht="12.75">
      <c r="A374" s="151">
        <v>372</v>
      </c>
      <c r="B374" s="72">
        <v>12431</v>
      </c>
      <c r="C374" s="72" t="s">
        <v>282</v>
      </c>
      <c r="D374" s="72" t="s">
        <v>411</v>
      </c>
      <c r="E374" s="72" t="s">
        <v>59</v>
      </c>
      <c r="F374" s="72" t="s">
        <v>420</v>
      </c>
      <c r="G374" s="72" t="s">
        <v>214</v>
      </c>
      <c r="H374" s="72" t="s">
        <v>25</v>
      </c>
      <c r="I374" s="72">
        <v>2008</v>
      </c>
      <c r="J374" s="72" t="s">
        <v>419</v>
      </c>
      <c r="K374" s="72"/>
      <c r="L374" s="72" t="s">
        <v>553</v>
      </c>
      <c r="M374" s="72">
        <v>308</v>
      </c>
      <c r="N374" s="72" t="s">
        <v>63</v>
      </c>
      <c r="O374" s="72"/>
    </row>
    <row r="375" spans="1:15" ht="12.75">
      <c r="A375" s="151">
        <v>373</v>
      </c>
      <c r="B375" s="72">
        <v>12432</v>
      </c>
      <c r="C375" s="72" t="s">
        <v>284</v>
      </c>
      <c r="D375" s="72" t="s">
        <v>411</v>
      </c>
      <c r="E375" s="72" t="s">
        <v>59</v>
      </c>
      <c r="F375" s="72" t="s">
        <v>416</v>
      </c>
      <c r="G375" s="72" t="s">
        <v>214</v>
      </c>
      <c r="H375" s="72" t="s">
        <v>25</v>
      </c>
      <c r="I375" s="72">
        <v>2005</v>
      </c>
      <c r="J375" s="72" t="s">
        <v>419</v>
      </c>
      <c r="K375" s="72"/>
      <c r="L375" s="72" t="s">
        <v>553</v>
      </c>
      <c r="M375" s="72">
        <v>308</v>
      </c>
      <c r="N375" s="72" t="s">
        <v>63</v>
      </c>
      <c r="O375" s="72"/>
    </row>
    <row r="376" spans="1:15" ht="12.75">
      <c r="A376" s="151">
        <v>374</v>
      </c>
      <c r="B376" s="72">
        <v>12445</v>
      </c>
      <c r="C376" s="72" t="s">
        <v>269</v>
      </c>
      <c r="D376" s="72" t="s">
        <v>411</v>
      </c>
      <c r="E376" s="72" t="s">
        <v>59</v>
      </c>
      <c r="F376" s="72" t="s">
        <v>429</v>
      </c>
      <c r="G376" s="72" t="s">
        <v>214</v>
      </c>
      <c r="H376" s="72" t="s">
        <v>25</v>
      </c>
      <c r="I376" s="72">
        <v>2010</v>
      </c>
      <c r="J376" s="72" t="s">
        <v>419</v>
      </c>
      <c r="K376" s="72"/>
      <c r="L376" s="72" t="s">
        <v>553</v>
      </c>
      <c r="M376" s="72">
        <v>308</v>
      </c>
      <c r="N376" s="72" t="s">
        <v>63</v>
      </c>
      <c r="O376" s="72"/>
    </row>
    <row r="377" spans="1:15" ht="12.75">
      <c r="A377" s="151">
        <v>375</v>
      </c>
      <c r="B377" s="72">
        <v>12466</v>
      </c>
      <c r="C377" s="72" t="s">
        <v>273</v>
      </c>
      <c r="D377" s="72" t="s">
        <v>411</v>
      </c>
      <c r="E377" s="72" t="s">
        <v>59</v>
      </c>
      <c r="F377" s="72" t="s">
        <v>422</v>
      </c>
      <c r="G377" s="72" t="s">
        <v>214</v>
      </c>
      <c r="H377" s="72" t="s">
        <v>25</v>
      </c>
      <c r="I377" s="72">
        <v>2004</v>
      </c>
      <c r="J377" s="72" t="s">
        <v>419</v>
      </c>
      <c r="K377" s="72"/>
      <c r="L377" s="72" t="s">
        <v>553</v>
      </c>
      <c r="M377" s="72">
        <v>308</v>
      </c>
      <c r="N377" s="72" t="s">
        <v>63</v>
      </c>
      <c r="O377" s="72"/>
    </row>
    <row r="378" spans="1:15" ht="12.75">
      <c r="A378" s="151">
        <v>376</v>
      </c>
      <c r="B378" s="72">
        <v>12659</v>
      </c>
      <c r="C378" s="72" t="s">
        <v>280</v>
      </c>
      <c r="D378" s="72" t="s">
        <v>411</v>
      </c>
      <c r="E378" s="72" t="s">
        <v>59</v>
      </c>
      <c r="F378" s="72" t="s">
        <v>420</v>
      </c>
      <c r="G378" s="72" t="s">
        <v>214</v>
      </c>
      <c r="H378" s="72" t="s">
        <v>25</v>
      </c>
      <c r="I378" s="72">
        <v>2008</v>
      </c>
      <c r="J378" s="72" t="s">
        <v>419</v>
      </c>
      <c r="K378" s="72"/>
      <c r="L378" s="72" t="s">
        <v>553</v>
      </c>
      <c r="M378" s="72">
        <v>308</v>
      </c>
      <c r="N378" s="72" t="s">
        <v>63</v>
      </c>
      <c r="O378" s="72"/>
    </row>
    <row r="379" spans="1:15" ht="12.75">
      <c r="A379" s="151">
        <v>377</v>
      </c>
      <c r="B379" s="72">
        <v>12821</v>
      </c>
      <c r="C379" s="72" t="s">
        <v>270</v>
      </c>
      <c r="D379" s="72" t="s">
        <v>411</v>
      </c>
      <c r="E379" s="72" t="s">
        <v>59</v>
      </c>
      <c r="F379" s="72" t="s">
        <v>433</v>
      </c>
      <c r="G379" s="72" t="s">
        <v>214</v>
      </c>
      <c r="H379" s="72" t="s">
        <v>25</v>
      </c>
      <c r="I379" s="72">
        <v>2011</v>
      </c>
      <c r="J379" s="72" t="s">
        <v>419</v>
      </c>
      <c r="K379" s="72"/>
      <c r="L379" s="72" t="s">
        <v>553</v>
      </c>
      <c r="M379" s="72">
        <v>308</v>
      </c>
      <c r="N379" s="72" t="s">
        <v>63</v>
      </c>
      <c r="O379" s="72"/>
    </row>
    <row r="380" spans="1:15" ht="12.75">
      <c r="A380" s="151">
        <v>378</v>
      </c>
      <c r="B380" s="72">
        <v>13141</v>
      </c>
      <c r="C380" s="72" t="s">
        <v>480</v>
      </c>
      <c r="D380" s="72" t="s">
        <v>411</v>
      </c>
      <c r="E380" s="72" t="s">
        <v>61</v>
      </c>
      <c r="F380" s="72" t="s">
        <v>58</v>
      </c>
      <c r="G380" s="72" t="s">
        <v>214</v>
      </c>
      <c r="H380" s="72" t="s">
        <v>25</v>
      </c>
      <c r="I380" s="72">
        <v>1990</v>
      </c>
      <c r="J380" s="72" t="s">
        <v>419</v>
      </c>
      <c r="K380" s="72"/>
      <c r="L380" s="72" t="s">
        <v>553</v>
      </c>
      <c r="M380" s="72">
        <v>308</v>
      </c>
      <c r="N380" s="72" t="s">
        <v>63</v>
      </c>
      <c r="O380" s="72"/>
    </row>
    <row r="381" spans="1:15" ht="12.75">
      <c r="A381" s="151">
        <v>379</v>
      </c>
      <c r="B381" s="72">
        <v>13520</v>
      </c>
      <c r="C381" s="72" t="s">
        <v>481</v>
      </c>
      <c r="D381" s="72" t="s">
        <v>411</v>
      </c>
      <c r="E381" s="72" t="s">
        <v>59</v>
      </c>
      <c r="F381" s="72" t="s">
        <v>435</v>
      </c>
      <c r="G381" s="72" t="s">
        <v>214</v>
      </c>
      <c r="H381" s="72" t="s">
        <v>25</v>
      </c>
      <c r="I381" s="72">
        <v>2012</v>
      </c>
      <c r="J381" s="72" t="s">
        <v>419</v>
      </c>
      <c r="K381" s="72"/>
      <c r="L381" s="72" t="s">
        <v>553</v>
      </c>
      <c r="M381" s="72">
        <v>308</v>
      </c>
      <c r="N381" s="72" t="s">
        <v>63</v>
      </c>
      <c r="O381" s="72"/>
    </row>
    <row r="382" spans="1:15" ht="12.75">
      <c r="A382" s="151">
        <v>380</v>
      </c>
      <c r="B382" s="72">
        <v>13521</v>
      </c>
      <c r="C382" s="72" t="s">
        <v>363</v>
      </c>
      <c r="D382" s="72" t="s">
        <v>411</v>
      </c>
      <c r="E382" s="72" t="s">
        <v>59</v>
      </c>
      <c r="F382" s="72" t="s">
        <v>420</v>
      </c>
      <c r="G382" s="72" t="s">
        <v>214</v>
      </c>
      <c r="H382" s="72" t="s">
        <v>25</v>
      </c>
      <c r="I382" s="72">
        <v>2008</v>
      </c>
      <c r="J382" s="72" t="s">
        <v>419</v>
      </c>
      <c r="K382" s="72"/>
      <c r="L382" s="72" t="s">
        <v>553</v>
      </c>
      <c r="M382" s="72">
        <v>308</v>
      </c>
      <c r="N382" s="72" t="s">
        <v>63</v>
      </c>
      <c r="O382" s="72"/>
    </row>
    <row r="383" spans="1:15" ht="12.75">
      <c r="A383" s="151">
        <v>381</v>
      </c>
      <c r="B383" s="72">
        <v>13915</v>
      </c>
      <c r="C383" s="72" t="s">
        <v>482</v>
      </c>
      <c r="D383" s="72" t="s">
        <v>31</v>
      </c>
      <c r="E383" s="72" t="s">
        <v>59</v>
      </c>
      <c r="F383" s="72" t="s">
        <v>424</v>
      </c>
      <c r="G383" s="72" t="s">
        <v>214</v>
      </c>
      <c r="H383" s="72" t="s">
        <v>25</v>
      </c>
      <c r="I383" s="72">
        <v>2006</v>
      </c>
      <c r="J383" s="72" t="s">
        <v>419</v>
      </c>
      <c r="K383" s="72"/>
      <c r="L383" s="72" t="s">
        <v>553</v>
      </c>
      <c r="M383" s="72">
        <v>308</v>
      </c>
      <c r="N383" s="72" t="s">
        <v>63</v>
      </c>
      <c r="O383" s="72"/>
    </row>
    <row r="384" spans="1:15" ht="12.75">
      <c r="A384" s="151">
        <v>382</v>
      </c>
      <c r="B384" s="72">
        <v>14385</v>
      </c>
      <c r="C384" s="72" t="s">
        <v>483</v>
      </c>
      <c r="D384" s="72" t="s">
        <v>411</v>
      </c>
      <c r="E384" s="72" t="s">
        <v>59</v>
      </c>
      <c r="F384" s="72" t="s">
        <v>431</v>
      </c>
      <c r="G384" s="72" t="s">
        <v>214</v>
      </c>
      <c r="H384" s="72" t="s">
        <v>25</v>
      </c>
      <c r="I384" s="72">
        <v>2009</v>
      </c>
      <c r="J384" s="72" t="s">
        <v>419</v>
      </c>
      <c r="K384" s="72"/>
      <c r="L384" s="72" t="s">
        <v>553</v>
      </c>
      <c r="M384" s="72">
        <v>308</v>
      </c>
      <c r="N384" s="72" t="s">
        <v>63</v>
      </c>
      <c r="O384" s="72"/>
    </row>
    <row r="385" spans="1:15" ht="12.75">
      <c r="A385" s="151">
        <v>383</v>
      </c>
      <c r="B385" s="72">
        <v>14387</v>
      </c>
      <c r="C385" s="72" t="s">
        <v>484</v>
      </c>
      <c r="D385" s="72" t="s">
        <v>411</v>
      </c>
      <c r="E385" s="72" t="s">
        <v>59</v>
      </c>
      <c r="F385" s="72" t="s">
        <v>420</v>
      </c>
      <c r="G385" s="72" t="s">
        <v>214</v>
      </c>
      <c r="H385" s="72" t="s">
        <v>25</v>
      </c>
      <c r="I385" s="72">
        <v>2008</v>
      </c>
      <c r="J385" s="72" t="s">
        <v>419</v>
      </c>
      <c r="K385" s="72"/>
      <c r="L385" s="72" t="s">
        <v>553</v>
      </c>
      <c r="M385" s="72">
        <v>308</v>
      </c>
      <c r="N385" s="72" t="s">
        <v>63</v>
      </c>
      <c r="O385" s="72"/>
    </row>
    <row r="386" spans="1:15" ht="12.75">
      <c r="A386" s="151">
        <v>384</v>
      </c>
      <c r="B386" s="72">
        <v>982</v>
      </c>
      <c r="C386" s="72" t="s">
        <v>265</v>
      </c>
      <c r="D386" s="72" t="s">
        <v>411</v>
      </c>
      <c r="E386" s="72" t="s">
        <v>59</v>
      </c>
      <c r="F386" s="72" t="s">
        <v>412</v>
      </c>
      <c r="G386" s="72" t="s">
        <v>213</v>
      </c>
      <c r="H386" s="72" t="s">
        <v>60</v>
      </c>
      <c r="I386" s="72">
        <v>1981</v>
      </c>
      <c r="J386" s="72"/>
      <c r="K386" s="72"/>
      <c r="L386" s="72" t="s">
        <v>553</v>
      </c>
      <c r="M386" s="72">
        <v>309</v>
      </c>
      <c r="N386" s="72"/>
      <c r="O386" s="72" t="s">
        <v>419</v>
      </c>
    </row>
    <row r="387" spans="1:15" ht="12.75">
      <c r="A387" s="151">
        <v>385</v>
      </c>
      <c r="B387" s="72">
        <v>990</v>
      </c>
      <c r="C387" s="72" t="s">
        <v>196</v>
      </c>
      <c r="D387" s="72" t="s">
        <v>411</v>
      </c>
      <c r="E387" s="72" t="s">
        <v>59</v>
      </c>
      <c r="F387" s="72" t="s">
        <v>412</v>
      </c>
      <c r="G387" s="72" t="s">
        <v>213</v>
      </c>
      <c r="H387" s="72" t="s">
        <v>60</v>
      </c>
      <c r="I387" s="72">
        <v>1981</v>
      </c>
      <c r="J387" s="72"/>
      <c r="K387" s="72"/>
      <c r="L387" s="72" t="s">
        <v>553</v>
      </c>
      <c r="M387" s="72">
        <v>309</v>
      </c>
      <c r="N387" s="72"/>
      <c r="O387" s="72" t="s">
        <v>419</v>
      </c>
    </row>
    <row r="388" spans="1:15" ht="12.75">
      <c r="A388" s="151">
        <v>386</v>
      </c>
      <c r="B388" s="72">
        <v>1130</v>
      </c>
      <c r="C388" s="72" t="s">
        <v>264</v>
      </c>
      <c r="D388" s="72" t="s">
        <v>411</v>
      </c>
      <c r="E388" s="72" t="s">
        <v>59</v>
      </c>
      <c r="F388" s="72" t="s">
        <v>58</v>
      </c>
      <c r="G388" s="72" t="s">
        <v>213</v>
      </c>
      <c r="H388" s="72" t="s">
        <v>25</v>
      </c>
      <c r="I388" s="72">
        <v>1987</v>
      </c>
      <c r="J388" s="72"/>
      <c r="K388" s="72"/>
      <c r="L388" s="72" t="s">
        <v>553</v>
      </c>
      <c r="M388" s="72">
        <v>309</v>
      </c>
      <c r="N388" s="72"/>
      <c r="O388" s="72" t="s">
        <v>419</v>
      </c>
    </row>
    <row r="389" spans="1:15" ht="12.75">
      <c r="A389" s="151">
        <v>387</v>
      </c>
      <c r="B389" s="72">
        <v>1133</v>
      </c>
      <c r="C389" s="72" t="s">
        <v>225</v>
      </c>
      <c r="D389" s="72" t="s">
        <v>411</v>
      </c>
      <c r="E389" s="72" t="s">
        <v>59</v>
      </c>
      <c r="F389" s="72" t="s">
        <v>58</v>
      </c>
      <c r="G389" s="72" t="s">
        <v>213</v>
      </c>
      <c r="H389" s="72" t="s">
        <v>60</v>
      </c>
      <c r="I389" s="72">
        <v>1987</v>
      </c>
      <c r="J389" s="72"/>
      <c r="K389" s="72"/>
      <c r="L389" s="72" t="s">
        <v>553</v>
      </c>
      <c r="M389" s="72">
        <v>309</v>
      </c>
      <c r="N389" s="72"/>
      <c r="O389" s="72" t="s">
        <v>419</v>
      </c>
    </row>
    <row r="390" spans="1:15" ht="12.75">
      <c r="A390" s="151">
        <v>388</v>
      </c>
      <c r="B390" s="72">
        <v>8323</v>
      </c>
      <c r="C390" s="72" t="s">
        <v>267</v>
      </c>
      <c r="D390" s="72" t="s">
        <v>411</v>
      </c>
      <c r="E390" s="72" t="s">
        <v>59</v>
      </c>
      <c r="F390" s="72" t="s">
        <v>473</v>
      </c>
      <c r="G390" s="72" t="s">
        <v>213</v>
      </c>
      <c r="H390" s="72" t="s">
        <v>60</v>
      </c>
      <c r="I390" s="72">
        <v>2002</v>
      </c>
      <c r="J390" s="72"/>
      <c r="K390" s="72"/>
      <c r="L390" s="72" t="s">
        <v>553</v>
      </c>
      <c r="M390" s="72">
        <v>309</v>
      </c>
      <c r="N390" s="72"/>
      <c r="O390" s="72" t="s">
        <v>419</v>
      </c>
    </row>
    <row r="391" spans="1:15" ht="12.75">
      <c r="A391" s="151">
        <v>389</v>
      </c>
      <c r="B391" s="72">
        <v>10196</v>
      </c>
      <c r="C391" s="72" t="s">
        <v>266</v>
      </c>
      <c r="D391" s="72" t="s">
        <v>411</v>
      </c>
      <c r="E391" s="72" t="s">
        <v>59</v>
      </c>
      <c r="F391" s="72" t="s">
        <v>422</v>
      </c>
      <c r="G391" s="72" t="s">
        <v>213</v>
      </c>
      <c r="H391" s="72" t="s">
        <v>60</v>
      </c>
      <c r="I391" s="72">
        <v>2004</v>
      </c>
      <c r="J391" s="72" t="s">
        <v>419</v>
      </c>
      <c r="K391" s="72"/>
      <c r="L391" s="72" t="s">
        <v>553</v>
      </c>
      <c r="M391" s="72">
        <v>309</v>
      </c>
      <c r="N391" s="72"/>
      <c r="O391" s="72" t="s">
        <v>419</v>
      </c>
    </row>
    <row r="392" spans="1:15" ht="12.75">
      <c r="A392" s="151">
        <v>390</v>
      </c>
      <c r="B392" s="72">
        <v>11673</v>
      </c>
      <c r="C392" s="72" t="s">
        <v>263</v>
      </c>
      <c r="D392" s="72" t="s">
        <v>411</v>
      </c>
      <c r="E392" s="72" t="s">
        <v>59</v>
      </c>
      <c r="F392" s="72" t="s">
        <v>412</v>
      </c>
      <c r="G392" s="72" t="s">
        <v>213</v>
      </c>
      <c r="H392" s="72" t="s">
        <v>25</v>
      </c>
      <c r="I392" s="72">
        <v>1979</v>
      </c>
      <c r="J392" s="72"/>
      <c r="K392" s="72"/>
      <c r="L392" s="72" t="s">
        <v>553</v>
      </c>
      <c r="M392" s="72">
        <v>309</v>
      </c>
      <c r="N392" s="72"/>
      <c r="O392" s="72" t="s">
        <v>419</v>
      </c>
    </row>
    <row r="393" spans="1:15" ht="12.75">
      <c r="A393" s="151">
        <v>391</v>
      </c>
      <c r="B393" s="72">
        <v>12109</v>
      </c>
      <c r="C393" s="72" t="s">
        <v>262</v>
      </c>
      <c r="D393" s="72" t="s">
        <v>411</v>
      </c>
      <c r="E393" s="72" t="s">
        <v>59</v>
      </c>
      <c r="F393" s="72" t="s">
        <v>58</v>
      </c>
      <c r="G393" s="72" t="s">
        <v>213</v>
      </c>
      <c r="H393" s="72" t="s">
        <v>60</v>
      </c>
      <c r="I393" s="72">
        <v>1990</v>
      </c>
      <c r="J393" s="72"/>
      <c r="K393" s="72"/>
      <c r="L393" s="72" t="s">
        <v>553</v>
      </c>
      <c r="M393" s="72">
        <v>309</v>
      </c>
      <c r="N393" s="72"/>
      <c r="O393" s="72" t="s">
        <v>419</v>
      </c>
    </row>
    <row r="394" spans="1:15" ht="12.75">
      <c r="A394" s="151">
        <v>392</v>
      </c>
      <c r="B394" s="72">
        <v>200</v>
      </c>
      <c r="C394" s="72" t="s">
        <v>118</v>
      </c>
      <c r="D394" s="72" t="s">
        <v>411</v>
      </c>
      <c r="E394" s="72" t="s">
        <v>59</v>
      </c>
      <c r="F394" s="72" t="s">
        <v>409</v>
      </c>
      <c r="G394" s="72" t="s">
        <v>111</v>
      </c>
      <c r="H394" s="72" t="s">
        <v>60</v>
      </c>
      <c r="I394" s="72">
        <v>1954</v>
      </c>
      <c r="J394" s="72"/>
      <c r="K394" s="72"/>
      <c r="L394" s="72" t="s">
        <v>553</v>
      </c>
      <c r="M394" s="72">
        <v>310</v>
      </c>
      <c r="N394" s="72"/>
      <c r="O394" s="72" t="s">
        <v>419</v>
      </c>
    </row>
    <row r="395" spans="1:15" ht="12.75">
      <c r="A395" s="151">
        <v>393</v>
      </c>
      <c r="B395" s="72">
        <v>242</v>
      </c>
      <c r="C395" s="72" t="s">
        <v>113</v>
      </c>
      <c r="D395" s="72" t="s">
        <v>411</v>
      </c>
      <c r="E395" s="72" t="s">
        <v>59</v>
      </c>
      <c r="F395" s="72" t="s">
        <v>409</v>
      </c>
      <c r="G395" s="72" t="s">
        <v>111</v>
      </c>
      <c r="H395" s="72" t="s">
        <v>60</v>
      </c>
      <c r="I395" s="72">
        <v>1956</v>
      </c>
      <c r="J395" s="72"/>
      <c r="K395" s="72"/>
      <c r="L395" s="72" t="s">
        <v>553</v>
      </c>
      <c r="M395" s="72">
        <v>310</v>
      </c>
      <c r="N395" s="72"/>
      <c r="O395" s="72" t="s">
        <v>419</v>
      </c>
    </row>
    <row r="396" spans="1:15" ht="12.75">
      <c r="A396" s="151">
        <v>394</v>
      </c>
      <c r="B396" s="72">
        <v>477</v>
      </c>
      <c r="C396" s="72" t="s">
        <v>449</v>
      </c>
      <c r="D396" s="72" t="s">
        <v>411</v>
      </c>
      <c r="E396" s="72" t="s">
        <v>59</v>
      </c>
      <c r="F396" s="72" t="s">
        <v>410</v>
      </c>
      <c r="G396" s="72" t="s">
        <v>111</v>
      </c>
      <c r="H396" s="72" t="s">
        <v>25</v>
      </c>
      <c r="I396" s="72">
        <v>1965</v>
      </c>
      <c r="J396" s="72"/>
      <c r="K396" s="72"/>
      <c r="L396" s="72" t="s">
        <v>553</v>
      </c>
      <c r="M396" s="72">
        <v>310</v>
      </c>
      <c r="N396" s="72"/>
      <c r="O396" s="72" t="s">
        <v>419</v>
      </c>
    </row>
    <row r="397" spans="1:15" ht="12.75">
      <c r="A397" s="151">
        <v>395</v>
      </c>
      <c r="B397" s="72">
        <v>1204</v>
      </c>
      <c r="C397" s="72" t="s">
        <v>112</v>
      </c>
      <c r="D397" s="72" t="s">
        <v>411</v>
      </c>
      <c r="E397" s="72" t="s">
        <v>59</v>
      </c>
      <c r="F397" s="72" t="s">
        <v>58</v>
      </c>
      <c r="G397" s="72" t="s">
        <v>111</v>
      </c>
      <c r="H397" s="72" t="s">
        <v>60</v>
      </c>
      <c r="I397" s="72">
        <v>1988</v>
      </c>
      <c r="J397" s="72"/>
      <c r="K397" s="72"/>
      <c r="L397" s="72" t="s">
        <v>553</v>
      </c>
      <c r="M397" s="72">
        <v>310</v>
      </c>
      <c r="N397" s="72"/>
      <c r="O397" s="72" t="s">
        <v>419</v>
      </c>
    </row>
    <row r="398" spans="1:15" ht="12.75">
      <c r="A398" s="151">
        <v>396</v>
      </c>
      <c r="B398" s="72">
        <v>4733</v>
      </c>
      <c r="C398" s="72" t="s">
        <v>117</v>
      </c>
      <c r="D398" s="72" t="s">
        <v>411</v>
      </c>
      <c r="E398" s="72" t="s">
        <v>59</v>
      </c>
      <c r="F398" s="72" t="s">
        <v>421</v>
      </c>
      <c r="G398" s="72" t="s">
        <v>111</v>
      </c>
      <c r="H398" s="72" t="s">
        <v>60</v>
      </c>
      <c r="I398" s="72">
        <v>1998</v>
      </c>
      <c r="J398" s="72"/>
      <c r="K398" s="72"/>
      <c r="L398" s="72" t="s">
        <v>553</v>
      </c>
      <c r="M398" s="72">
        <v>310</v>
      </c>
      <c r="N398" s="72"/>
      <c r="O398" s="72" t="s">
        <v>419</v>
      </c>
    </row>
    <row r="399" spans="1:15" ht="12.75">
      <c r="A399" s="151">
        <v>397</v>
      </c>
      <c r="B399" s="72">
        <v>5398</v>
      </c>
      <c r="C399" s="72" t="s">
        <v>110</v>
      </c>
      <c r="D399" s="72" t="s">
        <v>411</v>
      </c>
      <c r="E399" s="72" t="s">
        <v>59</v>
      </c>
      <c r="F399" s="72" t="s">
        <v>58</v>
      </c>
      <c r="G399" s="72" t="s">
        <v>111</v>
      </c>
      <c r="H399" s="72" t="s">
        <v>60</v>
      </c>
      <c r="I399" s="72">
        <v>1996</v>
      </c>
      <c r="J399" s="72"/>
      <c r="K399" s="72"/>
      <c r="L399" s="72" t="s">
        <v>553</v>
      </c>
      <c r="M399" s="72">
        <v>310</v>
      </c>
      <c r="N399" s="72"/>
      <c r="O399" s="72" t="s">
        <v>419</v>
      </c>
    </row>
    <row r="400" spans="1:15" ht="12.75">
      <c r="A400" s="151">
        <v>398</v>
      </c>
      <c r="B400" s="72">
        <v>5607</v>
      </c>
      <c r="C400" s="72" t="s">
        <v>116</v>
      </c>
      <c r="D400" s="72" t="s">
        <v>411</v>
      </c>
      <c r="E400" s="72" t="s">
        <v>59</v>
      </c>
      <c r="F400" s="72" t="s">
        <v>414</v>
      </c>
      <c r="G400" s="72" t="s">
        <v>111</v>
      </c>
      <c r="H400" s="72" t="s">
        <v>25</v>
      </c>
      <c r="I400" s="72">
        <v>1957</v>
      </c>
      <c r="J400" s="72"/>
      <c r="K400" s="72"/>
      <c r="L400" s="72" t="s">
        <v>553</v>
      </c>
      <c r="M400" s="72">
        <v>310</v>
      </c>
      <c r="N400" s="72"/>
      <c r="O400" s="72" t="s">
        <v>419</v>
      </c>
    </row>
    <row r="401" spans="1:15" ht="12.75">
      <c r="A401" s="151">
        <v>399</v>
      </c>
      <c r="B401" s="72">
        <v>6194</v>
      </c>
      <c r="C401" s="72" t="s">
        <v>120</v>
      </c>
      <c r="D401" s="72" t="s">
        <v>411</v>
      </c>
      <c r="E401" s="72" t="s">
        <v>59</v>
      </c>
      <c r="F401" s="72" t="s">
        <v>425</v>
      </c>
      <c r="G401" s="72" t="s">
        <v>111</v>
      </c>
      <c r="H401" s="72" t="s">
        <v>25</v>
      </c>
      <c r="I401" s="72">
        <v>1950</v>
      </c>
      <c r="J401" s="72"/>
      <c r="K401" s="72"/>
      <c r="L401" s="72" t="s">
        <v>553</v>
      </c>
      <c r="M401" s="72">
        <v>310</v>
      </c>
      <c r="N401" s="72"/>
      <c r="O401" s="72" t="s">
        <v>419</v>
      </c>
    </row>
    <row r="402" spans="1:15" ht="12.75">
      <c r="A402" s="151">
        <v>400</v>
      </c>
      <c r="B402" s="72">
        <v>6567</v>
      </c>
      <c r="C402" s="72" t="s">
        <v>558</v>
      </c>
      <c r="D402" s="72" t="s">
        <v>411</v>
      </c>
      <c r="E402" s="72" t="s">
        <v>59</v>
      </c>
      <c r="F402" s="72" t="s">
        <v>412</v>
      </c>
      <c r="G402" s="72" t="s">
        <v>111</v>
      </c>
      <c r="H402" s="72" t="s">
        <v>25</v>
      </c>
      <c r="I402" s="72">
        <v>1977</v>
      </c>
      <c r="J402" s="72" t="s">
        <v>419</v>
      </c>
      <c r="K402" s="72"/>
      <c r="L402" s="72" t="s">
        <v>553</v>
      </c>
      <c r="M402" s="72">
        <v>310</v>
      </c>
      <c r="N402" s="72"/>
      <c r="O402" s="72" t="s">
        <v>419</v>
      </c>
    </row>
    <row r="403" spans="1:15" ht="12.75">
      <c r="A403" s="151">
        <v>401</v>
      </c>
      <c r="B403" s="72">
        <v>7616</v>
      </c>
      <c r="C403" s="72" t="s">
        <v>114</v>
      </c>
      <c r="D403" s="72" t="s">
        <v>31</v>
      </c>
      <c r="E403" s="72" t="s">
        <v>59</v>
      </c>
      <c r="F403" s="72" t="s">
        <v>423</v>
      </c>
      <c r="G403" s="72" t="s">
        <v>111</v>
      </c>
      <c r="H403" s="72" t="s">
        <v>25</v>
      </c>
      <c r="I403" s="72">
        <v>2003</v>
      </c>
      <c r="J403" s="72"/>
      <c r="K403" s="72"/>
      <c r="L403" s="72" t="s">
        <v>553</v>
      </c>
      <c r="M403" s="72">
        <v>310</v>
      </c>
      <c r="N403" s="72"/>
      <c r="O403" s="72" t="s">
        <v>419</v>
      </c>
    </row>
    <row r="404" spans="1:15" ht="12.75">
      <c r="A404" s="151">
        <v>402</v>
      </c>
      <c r="B404" s="72">
        <v>8729</v>
      </c>
      <c r="C404" s="72" t="s">
        <v>119</v>
      </c>
      <c r="D404" s="72" t="s">
        <v>411</v>
      </c>
      <c r="E404" s="72" t="s">
        <v>59</v>
      </c>
      <c r="F404" s="72" t="s">
        <v>409</v>
      </c>
      <c r="G404" s="72" t="s">
        <v>111</v>
      </c>
      <c r="H404" s="72" t="s">
        <v>25</v>
      </c>
      <c r="I404" s="72">
        <v>1953</v>
      </c>
      <c r="J404" s="72"/>
      <c r="K404" s="72"/>
      <c r="L404" s="72" t="s">
        <v>553</v>
      </c>
      <c r="M404" s="72">
        <v>310</v>
      </c>
      <c r="N404" s="72"/>
      <c r="O404" s="72" t="s">
        <v>419</v>
      </c>
    </row>
    <row r="405" spans="1:15" ht="12.75">
      <c r="A405" s="151">
        <v>403</v>
      </c>
      <c r="B405" s="72">
        <v>8837</v>
      </c>
      <c r="C405" s="72" t="s">
        <v>115</v>
      </c>
      <c r="D405" s="72" t="s">
        <v>411</v>
      </c>
      <c r="E405" s="72" t="s">
        <v>61</v>
      </c>
      <c r="F405" s="72" t="s">
        <v>414</v>
      </c>
      <c r="G405" s="72" t="s">
        <v>111</v>
      </c>
      <c r="H405" s="72" t="s">
        <v>25</v>
      </c>
      <c r="I405" s="72">
        <v>1957</v>
      </c>
      <c r="J405" s="72"/>
      <c r="K405" s="72"/>
      <c r="L405" s="72" t="s">
        <v>553</v>
      </c>
      <c r="M405" s="72">
        <v>310</v>
      </c>
      <c r="N405" s="72"/>
      <c r="O405" s="72" t="s">
        <v>419</v>
      </c>
    </row>
    <row r="406" spans="1:15" ht="12.75">
      <c r="A406" s="151">
        <v>404</v>
      </c>
      <c r="B406" s="72">
        <v>11156</v>
      </c>
      <c r="C406" s="72" t="s">
        <v>450</v>
      </c>
      <c r="D406" s="72" t="s">
        <v>411</v>
      </c>
      <c r="E406" s="72" t="s">
        <v>59</v>
      </c>
      <c r="F406" s="72" t="s">
        <v>412</v>
      </c>
      <c r="G406" s="72" t="s">
        <v>111</v>
      </c>
      <c r="H406" s="72" t="s">
        <v>60</v>
      </c>
      <c r="I406" s="72">
        <v>1978</v>
      </c>
      <c r="J406" s="72"/>
      <c r="K406" s="72"/>
      <c r="L406" s="72" t="s">
        <v>553</v>
      </c>
      <c r="M406" s="72">
        <v>310</v>
      </c>
      <c r="N406" s="72"/>
      <c r="O406" s="72" t="s">
        <v>419</v>
      </c>
    </row>
    <row r="407" spans="1:15" ht="12.75">
      <c r="A407" s="151">
        <v>405</v>
      </c>
      <c r="B407" s="72">
        <v>11724</v>
      </c>
      <c r="C407" s="72" t="s">
        <v>451</v>
      </c>
      <c r="D407" s="72" t="s">
        <v>411</v>
      </c>
      <c r="E407" s="72" t="s">
        <v>59</v>
      </c>
      <c r="F407" s="72" t="s">
        <v>412</v>
      </c>
      <c r="G407" s="72" t="s">
        <v>111</v>
      </c>
      <c r="H407" s="72" t="s">
        <v>60</v>
      </c>
      <c r="I407" s="72">
        <v>1977</v>
      </c>
      <c r="J407" s="72"/>
      <c r="K407" s="72"/>
      <c r="L407" s="72" t="s">
        <v>553</v>
      </c>
      <c r="M407" s="72">
        <v>310</v>
      </c>
      <c r="N407" s="72"/>
      <c r="O407" s="72" t="s">
        <v>419</v>
      </c>
    </row>
    <row r="408" spans="1:15" ht="12.75">
      <c r="A408" s="151">
        <v>406</v>
      </c>
      <c r="B408" s="72">
        <v>12344</v>
      </c>
      <c r="C408" s="72" t="s">
        <v>452</v>
      </c>
      <c r="D408" s="72" t="s">
        <v>411</v>
      </c>
      <c r="E408" s="72" t="s">
        <v>59</v>
      </c>
      <c r="F408" s="72" t="s">
        <v>431</v>
      </c>
      <c r="G408" s="72" t="s">
        <v>111</v>
      </c>
      <c r="H408" s="72" t="s">
        <v>25</v>
      </c>
      <c r="I408" s="72">
        <v>2009</v>
      </c>
      <c r="J408" s="72"/>
      <c r="K408" s="72"/>
      <c r="L408" s="72" t="s">
        <v>553</v>
      </c>
      <c r="M408" s="72">
        <v>310</v>
      </c>
      <c r="N408" s="72"/>
      <c r="O408" s="72" t="s">
        <v>419</v>
      </c>
    </row>
    <row r="409" spans="1:15" ht="12.75">
      <c r="A409" s="151">
        <v>407</v>
      </c>
      <c r="B409" s="72">
        <v>12345</v>
      </c>
      <c r="C409" s="72" t="s">
        <v>298</v>
      </c>
      <c r="D409" s="72" t="s">
        <v>411</v>
      </c>
      <c r="E409" s="72" t="s">
        <v>59</v>
      </c>
      <c r="F409" s="72" t="s">
        <v>424</v>
      </c>
      <c r="G409" s="72" t="s">
        <v>111</v>
      </c>
      <c r="H409" s="72" t="s">
        <v>25</v>
      </c>
      <c r="I409" s="72">
        <v>2006</v>
      </c>
      <c r="J409" s="72"/>
      <c r="K409" s="72"/>
      <c r="L409" s="72" t="s">
        <v>553</v>
      </c>
      <c r="M409" s="72">
        <v>310</v>
      </c>
      <c r="N409" s="72"/>
      <c r="O409" s="72" t="s">
        <v>419</v>
      </c>
    </row>
    <row r="410" spans="1:15" ht="12.75">
      <c r="A410" s="151">
        <v>408</v>
      </c>
      <c r="B410" s="72">
        <v>12409</v>
      </c>
      <c r="C410" s="72" t="s">
        <v>453</v>
      </c>
      <c r="D410" s="72" t="s">
        <v>411</v>
      </c>
      <c r="E410" s="72" t="s">
        <v>59</v>
      </c>
      <c r="F410" s="72" t="s">
        <v>416</v>
      </c>
      <c r="G410" s="72" t="s">
        <v>111</v>
      </c>
      <c r="H410" s="72" t="s">
        <v>25</v>
      </c>
      <c r="I410" s="72">
        <v>2005</v>
      </c>
      <c r="J410" s="72"/>
      <c r="K410" s="72"/>
      <c r="L410" s="72" t="s">
        <v>553</v>
      </c>
      <c r="M410" s="72">
        <v>310</v>
      </c>
      <c r="N410" s="72"/>
      <c r="O410" s="72" t="s">
        <v>419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A63"/>
  <sheetViews>
    <sheetView zoomScalePageLayoutView="0" workbookViewId="0" topLeftCell="A1">
      <selection activeCell="B1" sqref="B1:G16384"/>
    </sheetView>
  </sheetViews>
  <sheetFormatPr defaultColWidth="11.421875" defaultRowHeight="12.75"/>
  <sheetData>
    <row r="1" ht="12.75">
      <c r="A1">
        <v>4250</v>
      </c>
    </row>
    <row r="2" ht="12.75">
      <c r="A2">
        <v>6596</v>
      </c>
    </row>
    <row r="3" ht="12.75">
      <c r="A3">
        <v>1271</v>
      </c>
    </row>
    <row r="4" ht="12.75">
      <c r="A4">
        <v>199</v>
      </c>
    </row>
    <row r="5" ht="12.75">
      <c r="A5">
        <v>557</v>
      </c>
    </row>
    <row r="6" ht="12.75">
      <c r="A6">
        <v>530</v>
      </c>
    </row>
    <row r="7" ht="12.75">
      <c r="A7">
        <v>837</v>
      </c>
    </row>
    <row r="8" ht="12.75">
      <c r="A8">
        <v>995</v>
      </c>
    </row>
    <row r="9" ht="12.75">
      <c r="A9">
        <v>4664</v>
      </c>
    </row>
    <row r="10" ht="12.75">
      <c r="A10">
        <v>931</v>
      </c>
    </row>
    <row r="11" ht="12.75">
      <c r="A11">
        <v>8379</v>
      </c>
    </row>
    <row r="12" ht="12.75">
      <c r="A12">
        <v>1529</v>
      </c>
    </row>
    <row r="13" ht="12.75">
      <c r="A13">
        <v>1564</v>
      </c>
    </row>
    <row r="14" ht="12.75">
      <c r="A14">
        <v>1600</v>
      </c>
    </row>
    <row r="15" ht="12.75">
      <c r="A15">
        <v>4778</v>
      </c>
    </row>
    <row r="16" ht="12.75">
      <c r="A16">
        <v>5074</v>
      </c>
    </row>
    <row r="17" ht="12.75">
      <c r="A17">
        <v>7544</v>
      </c>
    </row>
    <row r="18" ht="12.75">
      <c r="A18">
        <v>4406</v>
      </c>
    </row>
    <row r="19" ht="12.75">
      <c r="A19">
        <v>1438</v>
      </c>
    </row>
    <row r="20" ht="12.75">
      <c r="A20">
        <v>1511</v>
      </c>
    </row>
    <row r="21" ht="12.75">
      <c r="A21">
        <v>1694</v>
      </c>
    </row>
    <row r="22" ht="12.75">
      <c r="A22">
        <v>1174</v>
      </c>
    </row>
    <row r="23" ht="12.75">
      <c r="A23">
        <v>5311</v>
      </c>
    </row>
    <row r="24" ht="12.75">
      <c r="A24">
        <v>4815</v>
      </c>
    </row>
    <row r="25" ht="12.75">
      <c r="A25">
        <v>6464</v>
      </c>
    </row>
    <row r="26" ht="12.75">
      <c r="A26">
        <v>7833</v>
      </c>
    </row>
    <row r="27" ht="12.75">
      <c r="A27">
        <v>963</v>
      </c>
    </row>
    <row r="28" ht="12.75">
      <c r="A28">
        <v>7452</v>
      </c>
    </row>
    <row r="29" ht="12.75">
      <c r="A29">
        <v>3936</v>
      </c>
    </row>
    <row r="30" ht="12.75">
      <c r="A30">
        <v>1338</v>
      </c>
    </row>
    <row r="31" ht="12.75">
      <c r="A31">
        <v>6879</v>
      </c>
    </row>
    <row r="32" ht="12.75">
      <c r="A32">
        <v>6742</v>
      </c>
    </row>
    <row r="33" ht="12.75">
      <c r="A33">
        <v>13891</v>
      </c>
    </row>
    <row r="34" ht="12.75">
      <c r="A34">
        <v>1394</v>
      </c>
    </row>
    <row r="35" ht="12.75">
      <c r="A35">
        <v>13093</v>
      </c>
    </row>
    <row r="36" ht="12.75">
      <c r="A36">
        <v>4958</v>
      </c>
    </row>
    <row r="37" ht="12.75">
      <c r="A37">
        <v>14517</v>
      </c>
    </row>
    <row r="38" ht="12.75">
      <c r="A38">
        <v>3360</v>
      </c>
    </row>
    <row r="39" ht="12.75">
      <c r="A39">
        <v>1122</v>
      </c>
    </row>
    <row r="40" ht="12.75">
      <c r="A40">
        <v>6515</v>
      </c>
    </row>
    <row r="41" ht="12.75">
      <c r="A41">
        <v>1110</v>
      </c>
    </row>
    <row r="42" ht="12.75">
      <c r="A42">
        <v>1004</v>
      </c>
    </row>
    <row r="43" ht="12.75">
      <c r="A43">
        <v>7278</v>
      </c>
    </row>
    <row r="44" ht="12.75">
      <c r="A44">
        <v>7230</v>
      </c>
    </row>
    <row r="45" ht="12.75">
      <c r="A45">
        <v>8212</v>
      </c>
    </row>
    <row r="46" ht="12.75">
      <c r="A46">
        <v>1153</v>
      </c>
    </row>
    <row r="47" ht="12.75">
      <c r="A47">
        <v>4847</v>
      </c>
    </row>
    <row r="48" ht="12.75">
      <c r="A48">
        <v>7406</v>
      </c>
    </row>
    <row r="49" ht="12.75">
      <c r="A49">
        <v>13713</v>
      </c>
    </row>
    <row r="50" ht="12.75">
      <c r="A50">
        <v>1177</v>
      </c>
    </row>
    <row r="51" ht="12.75">
      <c r="A51">
        <v>6197</v>
      </c>
    </row>
    <row r="52" ht="12.75">
      <c r="A52">
        <v>8661</v>
      </c>
    </row>
    <row r="53" ht="12.75">
      <c r="A53">
        <v>511</v>
      </c>
    </row>
    <row r="54" ht="12.75">
      <c r="A54">
        <v>119</v>
      </c>
    </row>
    <row r="55" ht="12.75">
      <c r="A55">
        <v>4826</v>
      </c>
    </row>
    <row r="56" ht="12.75">
      <c r="A56">
        <v>6456</v>
      </c>
    </row>
    <row r="57" ht="12.75">
      <c r="A57">
        <v>4882</v>
      </c>
    </row>
    <row r="58" ht="12.75">
      <c r="A58">
        <v>11342</v>
      </c>
    </row>
    <row r="59" ht="12.75">
      <c r="A59">
        <v>5382</v>
      </c>
    </row>
    <row r="60" ht="12.75">
      <c r="A60">
        <v>12215</v>
      </c>
    </row>
    <row r="61" ht="12.75">
      <c r="A61">
        <v>1067</v>
      </c>
    </row>
    <row r="62" ht="12.75">
      <c r="A62">
        <v>975</v>
      </c>
    </row>
    <row r="63" ht="12.75">
      <c r="A63">
        <v>986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6"/>
  <dimension ref="A1:E465"/>
  <sheetViews>
    <sheetView zoomScale="115" zoomScaleNormal="115" zoomScalePageLayoutView="0" workbookViewId="0" topLeftCell="A16">
      <selection activeCell="D6" sqref="D6"/>
    </sheetView>
  </sheetViews>
  <sheetFormatPr defaultColWidth="11.421875" defaultRowHeight="12.75"/>
  <cols>
    <col min="2" max="2" width="26.8515625" style="0" customWidth="1"/>
    <col min="4" max="4" width="8.8515625" style="0" customWidth="1"/>
    <col min="5" max="5" width="10.140625" style="0" bestFit="1" customWidth="1"/>
    <col min="6" max="7" width="4.00390625" style="0" bestFit="1" customWidth="1"/>
    <col min="8" max="8" width="3.7109375" style="0" bestFit="1" customWidth="1"/>
    <col min="9" max="9" width="4.57421875" style="0" customWidth="1"/>
    <col min="10" max="10" width="28.421875" style="0" customWidth="1"/>
    <col min="11" max="11" width="8.421875" style="0" customWidth="1"/>
  </cols>
  <sheetData>
    <row r="1" ht="12.75">
      <c r="A1" s="71" t="s">
        <v>368</v>
      </c>
    </row>
    <row r="2" spans="1:2" ht="12.75">
      <c r="A2" s="73" t="s">
        <v>44</v>
      </c>
      <c r="B2" s="72" t="s">
        <v>45</v>
      </c>
    </row>
    <row r="3" spans="1:4" ht="12.75">
      <c r="A3">
        <v>101</v>
      </c>
      <c r="B3" t="s">
        <v>385</v>
      </c>
      <c r="C3" s="75" t="s">
        <v>149</v>
      </c>
      <c r="D3">
        <v>101</v>
      </c>
    </row>
    <row r="4" spans="1:4" ht="12.75">
      <c r="A4">
        <v>102</v>
      </c>
      <c r="B4" t="s">
        <v>46</v>
      </c>
      <c r="C4" s="114" t="s">
        <v>76</v>
      </c>
      <c r="D4">
        <v>102</v>
      </c>
    </row>
    <row r="5" spans="1:4" ht="12.75">
      <c r="A5">
        <v>103</v>
      </c>
      <c r="B5" t="s">
        <v>210</v>
      </c>
      <c r="C5" s="75" t="s">
        <v>215</v>
      </c>
      <c r="D5">
        <v>103</v>
      </c>
    </row>
    <row r="6" spans="1:4" ht="12.75">
      <c r="A6">
        <v>104</v>
      </c>
      <c r="B6" t="s">
        <v>370</v>
      </c>
      <c r="C6" s="105" t="s">
        <v>214</v>
      </c>
      <c r="D6">
        <v>104</v>
      </c>
    </row>
    <row r="7" spans="1:4" ht="12.75">
      <c r="A7">
        <v>105</v>
      </c>
      <c r="B7" t="s">
        <v>532</v>
      </c>
      <c r="C7" s="75" t="s">
        <v>121</v>
      </c>
      <c r="D7">
        <v>105</v>
      </c>
    </row>
    <row r="8" spans="1:4" ht="12.75">
      <c r="A8">
        <v>106</v>
      </c>
      <c r="B8" t="s">
        <v>55</v>
      </c>
      <c r="C8" s="112" t="s">
        <v>199</v>
      </c>
      <c r="D8">
        <v>106</v>
      </c>
    </row>
    <row r="9" spans="1:4" ht="12.75">
      <c r="A9">
        <v>107</v>
      </c>
      <c r="B9" t="s">
        <v>369</v>
      </c>
      <c r="C9" s="112" t="s">
        <v>374</v>
      </c>
      <c r="D9">
        <v>107</v>
      </c>
    </row>
    <row r="10" spans="1:4" ht="12.75">
      <c r="A10">
        <v>108</v>
      </c>
      <c r="B10" t="s">
        <v>54</v>
      </c>
      <c r="C10" s="112" t="s">
        <v>173</v>
      </c>
      <c r="D10">
        <v>108</v>
      </c>
    </row>
    <row r="11" spans="1:4" ht="12.75">
      <c r="A11">
        <v>109</v>
      </c>
      <c r="B11" t="s">
        <v>533</v>
      </c>
      <c r="C11" s="123" t="s">
        <v>534</v>
      </c>
      <c r="D11">
        <v>109</v>
      </c>
    </row>
    <row r="12" spans="1:4" ht="12.75">
      <c r="A12">
        <v>110</v>
      </c>
      <c r="B12" t="s">
        <v>53</v>
      </c>
      <c r="C12" s="75" t="s">
        <v>165</v>
      </c>
      <c r="D12">
        <v>110</v>
      </c>
    </row>
    <row r="13" spans="1:4" ht="12.75">
      <c r="A13">
        <v>201</v>
      </c>
      <c r="B13" t="s">
        <v>533</v>
      </c>
      <c r="C13" s="123" t="s">
        <v>534</v>
      </c>
      <c r="D13">
        <v>201</v>
      </c>
    </row>
    <row r="14" spans="1:4" ht="12.75">
      <c r="A14">
        <v>202</v>
      </c>
      <c r="B14" t="s">
        <v>52</v>
      </c>
      <c r="C14" s="75" t="s">
        <v>144</v>
      </c>
      <c r="D14">
        <v>202</v>
      </c>
    </row>
    <row r="15" spans="1:4" ht="12.75">
      <c r="A15">
        <v>203</v>
      </c>
      <c r="B15" t="s">
        <v>50</v>
      </c>
      <c r="C15" s="75" t="s">
        <v>130</v>
      </c>
      <c r="D15">
        <v>203</v>
      </c>
    </row>
    <row r="16" spans="1:4" ht="12.75">
      <c r="A16">
        <v>204</v>
      </c>
      <c r="B16" t="s">
        <v>208</v>
      </c>
      <c r="C16" s="75" t="s">
        <v>216</v>
      </c>
      <c r="D16">
        <v>204</v>
      </c>
    </row>
    <row r="17" spans="1:4" ht="12.75">
      <c r="A17">
        <v>205</v>
      </c>
      <c r="B17" t="s">
        <v>209</v>
      </c>
      <c r="C17" s="75" t="s">
        <v>217</v>
      </c>
      <c r="D17">
        <v>205</v>
      </c>
    </row>
    <row r="18" spans="1:4" ht="12.75">
      <c r="A18">
        <v>206</v>
      </c>
      <c r="B18" t="s">
        <v>51</v>
      </c>
      <c r="C18" s="75" t="s">
        <v>135</v>
      </c>
      <c r="D18">
        <v>206</v>
      </c>
    </row>
    <row r="19" spans="1:4" ht="12.75">
      <c r="A19">
        <v>207</v>
      </c>
      <c r="B19" t="s">
        <v>533</v>
      </c>
      <c r="C19" s="123" t="s">
        <v>534</v>
      </c>
      <c r="D19">
        <v>207</v>
      </c>
    </row>
    <row r="20" spans="1:4" ht="12.75">
      <c r="A20">
        <v>208</v>
      </c>
      <c r="B20" t="s">
        <v>49</v>
      </c>
      <c r="C20" s="75" t="s">
        <v>124</v>
      </c>
      <c r="D20">
        <v>208</v>
      </c>
    </row>
    <row r="21" spans="1:4" ht="12.75">
      <c r="A21">
        <v>209</v>
      </c>
      <c r="B21" t="s">
        <v>371</v>
      </c>
      <c r="C21" s="113" t="s">
        <v>375</v>
      </c>
      <c r="D21">
        <v>209</v>
      </c>
    </row>
    <row r="22" spans="1:4" ht="12.75">
      <c r="A22">
        <v>210</v>
      </c>
      <c r="B22" t="s">
        <v>391</v>
      </c>
      <c r="C22" s="113" t="s">
        <v>71</v>
      </c>
      <c r="D22">
        <v>210</v>
      </c>
    </row>
    <row r="23" spans="1:4" ht="12.75">
      <c r="A23">
        <v>301</v>
      </c>
      <c r="B23" t="s">
        <v>211</v>
      </c>
      <c r="C23" s="75" t="s">
        <v>101</v>
      </c>
      <c r="D23">
        <v>301</v>
      </c>
    </row>
    <row r="24" spans="1:4" ht="12.75">
      <c r="A24">
        <v>302</v>
      </c>
      <c r="B24" t="s">
        <v>533</v>
      </c>
      <c r="C24" s="123" t="s">
        <v>534</v>
      </c>
      <c r="D24">
        <v>302</v>
      </c>
    </row>
    <row r="25" spans="1:4" ht="12.75">
      <c r="A25">
        <v>303</v>
      </c>
      <c r="B25" t="s">
        <v>47</v>
      </c>
      <c r="C25" s="75" t="s">
        <v>107</v>
      </c>
      <c r="D25">
        <v>303</v>
      </c>
    </row>
    <row r="26" spans="1:4" ht="12.75">
      <c r="A26">
        <v>304</v>
      </c>
      <c r="B26" t="s">
        <v>393</v>
      </c>
      <c r="C26" s="75" t="s">
        <v>62</v>
      </c>
      <c r="D26">
        <v>304</v>
      </c>
    </row>
    <row r="27" spans="1:4" ht="12.75">
      <c r="A27">
        <v>305</v>
      </c>
      <c r="B27" t="s">
        <v>212</v>
      </c>
      <c r="C27" s="105" t="s">
        <v>305</v>
      </c>
      <c r="D27">
        <v>305</v>
      </c>
    </row>
    <row r="28" spans="1:4" ht="12.75">
      <c r="A28">
        <v>306</v>
      </c>
      <c r="B28" t="s">
        <v>372</v>
      </c>
      <c r="C28" s="75" t="s">
        <v>90</v>
      </c>
      <c r="D28">
        <v>306</v>
      </c>
    </row>
    <row r="29" spans="1:4" ht="12.75">
      <c r="A29">
        <v>307</v>
      </c>
      <c r="B29" t="s">
        <v>396</v>
      </c>
      <c r="C29" s="114" t="s">
        <v>376</v>
      </c>
      <c r="D29">
        <v>307</v>
      </c>
    </row>
    <row r="30" spans="1:4" ht="12.75">
      <c r="A30">
        <v>308</v>
      </c>
      <c r="B30" t="s">
        <v>373</v>
      </c>
      <c r="C30" s="75" t="s">
        <v>214</v>
      </c>
      <c r="D30">
        <v>308</v>
      </c>
    </row>
    <row r="31" spans="1:4" ht="12.75">
      <c r="A31">
        <v>309</v>
      </c>
      <c r="B31" t="s">
        <v>399</v>
      </c>
      <c r="C31" s="75" t="s">
        <v>213</v>
      </c>
      <c r="D31">
        <v>309</v>
      </c>
    </row>
    <row r="32" spans="1:4" ht="12.75">
      <c r="A32">
        <v>310</v>
      </c>
      <c r="B32" t="s">
        <v>48</v>
      </c>
      <c r="C32" s="75" t="s">
        <v>111</v>
      </c>
      <c r="D32">
        <v>310</v>
      </c>
    </row>
    <row r="33" ht="12.75">
      <c r="A33" s="74"/>
    </row>
    <row r="34" ht="12.75">
      <c r="A34" s="74"/>
    </row>
    <row r="35" ht="12.75">
      <c r="A35" s="74"/>
    </row>
    <row r="36" ht="12.75">
      <c r="A36" s="74"/>
    </row>
    <row r="37" ht="12.75">
      <c r="A37" s="74"/>
    </row>
    <row r="38" ht="12.75">
      <c r="A38" s="74"/>
    </row>
    <row r="39" ht="12.75">
      <c r="A39" s="74"/>
    </row>
    <row r="40" spans="1:5" ht="12.75">
      <c r="A40" s="74"/>
      <c r="E40" s="19"/>
    </row>
    <row r="41" spans="1:5" ht="12.75">
      <c r="A41" s="74"/>
      <c r="E41" s="19"/>
    </row>
    <row r="42" spans="1:5" ht="12.75">
      <c r="A42" s="74"/>
      <c r="E42" s="19"/>
    </row>
    <row r="43" spans="1:5" ht="12.75">
      <c r="A43" s="74"/>
      <c r="E43" s="19"/>
    </row>
    <row r="44" spans="1:5" ht="12.75">
      <c r="A44" s="74"/>
      <c r="E44" s="19"/>
    </row>
    <row r="45" spans="1:5" ht="12.75">
      <c r="A45" s="74"/>
      <c r="E45" s="19"/>
    </row>
    <row r="46" ht="12.75">
      <c r="A46" s="74"/>
    </row>
    <row r="47" spans="1:5" ht="12.75">
      <c r="A47" s="74"/>
      <c r="E47" s="19"/>
    </row>
    <row r="48" spans="1:5" ht="12.75">
      <c r="A48" s="74"/>
      <c r="E48" s="19"/>
    </row>
    <row r="49" spans="1:5" ht="12.75">
      <c r="A49" s="74"/>
      <c r="E49" s="19"/>
    </row>
    <row r="50" spans="1:5" ht="12.75">
      <c r="A50" s="74"/>
      <c r="E50" s="19"/>
    </row>
    <row r="51" spans="1:5" ht="12.75">
      <c r="A51" s="74"/>
      <c r="E51" s="19"/>
    </row>
    <row r="52" spans="1:5" ht="12.75">
      <c r="A52" s="74"/>
      <c r="E52" s="19"/>
    </row>
    <row r="53" ht="12.75">
      <c r="A53" s="74"/>
    </row>
    <row r="54" spans="1:5" ht="12.75">
      <c r="A54" s="74"/>
      <c r="E54" s="19"/>
    </row>
    <row r="55" spans="1:5" ht="12.75">
      <c r="A55" s="74"/>
      <c r="E55" s="19"/>
    </row>
    <row r="56" spans="1:5" ht="12.75">
      <c r="A56" s="74"/>
      <c r="E56" s="19"/>
    </row>
    <row r="57" spans="1:5" ht="12.75">
      <c r="A57" s="74"/>
      <c r="E57" s="19"/>
    </row>
    <row r="58" spans="1:5" ht="12.75">
      <c r="A58" s="74"/>
      <c r="E58" s="19"/>
    </row>
    <row r="59" spans="1:5" ht="12.75">
      <c r="A59" s="74"/>
      <c r="E59" s="19"/>
    </row>
    <row r="60" ht="12.75">
      <c r="A60" s="74"/>
    </row>
    <row r="61" spans="1:5" ht="12.75">
      <c r="A61" s="74"/>
      <c r="E61" s="19"/>
    </row>
    <row r="62" spans="1:5" ht="12.75">
      <c r="A62" s="74"/>
      <c r="E62" s="19"/>
    </row>
    <row r="63" spans="1:5" ht="12.75">
      <c r="A63" s="74"/>
      <c r="E63" s="19"/>
    </row>
    <row r="64" spans="1:5" ht="12.75">
      <c r="A64" s="74"/>
      <c r="E64" s="19"/>
    </row>
    <row r="65" spans="1:5" ht="12.75">
      <c r="A65" s="74"/>
      <c r="E65" s="19"/>
    </row>
    <row r="66" spans="1:5" ht="12.75">
      <c r="A66" s="74"/>
      <c r="E66" s="19"/>
    </row>
    <row r="67" ht="12.75">
      <c r="A67" s="74"/>
    </row>
    <row r="68" spans="1:5" ht="12.75">
      <c r="A68" s="74"/>
      <c r="E68" s="19"/>
    </row>
    <row r="69" spans="1:5" ht="12.75">
      <c r="A69" s="74"/>
      <c r="E69" s="19"/>
    </row>
    <row r="70" spans="1:5" ht="12.75">
      <c r="A70" s="74"/>
      <c r="E70" s="19"/>
    </row>
    <row r="71" spans="1:5" ht="12.75">
      <c r="A71" s="74"/>
      <c r="E71" s="19"/>
    </row>
    <row r="72" spans="1:5" ht="12.75">
      <c r="A72" s="74"/>
      <c r="E72" s="19"/>
    </row>
    <row r="73" spans="1:5" ht="12.75">
      <c r="A73" s="74"/>
      <c r="E73" s="19"/>
    </row>
    <row r="74" ht="12.75">
      <c r="A74" s="74"/>
    </row>
    <row r="75" spans="1:5" ht="12.75">
      <c r="A75" s="74"/>
      <c r="E75" s="19"/>
    </row>
    <row r="76" spans="1:5" ht="12.75">
      <c r="A76" s="74"/>
      <c r="E76" s="19"/>
    </row>
    <row r="77" spans="1:5" ht="12.75">
      <c r="A77" s="74"/>
      <c r="E77" s="19"/>
    </row>
    <row r="78" spans="1:5" ht="12.75">
      <c r="A78" s="74"/>
      <c r="E78" s="19"/>
    </row>
    <row r="79" spans="1:5" ht="12.75">
      <c r="A79" s="74"/>
      <c r="E79" s="19"/>
    </row>
    <row r="80" spans="1:5" ht="12.75">
      <c r="A80" s="74"/>
      <c r="E80" s="19"/>
    </row>
    <row r="81" ht="12.75">
      <c r="A81" s="74"/>
    </row>
    <row r="82" spans="1:5" ht="12.75">
      <c r="A82" s="74"/>
      <c r="E82" s="19"/>
    </row>
    <row r="83" spans="1:5" ht="12.75">
      <c r="A83" s="74"/>
      <c r="E83" s="19"/>
    </row>
    <row r="84" spans="1:5" ht="12.75">
      <c r="A84" s="74"/>
      <c r="E84" s="19"/>
    </row>
    <row r="85" spans="1:5" ht="12.75">
      <c r="A85" s="74"/>
      <c r="E85" s="19"/>
    </row>
    <row r="86" spans="1:5" ht="12.75">
      <c r="A86" s="74"/>
      <c r="E86" s="19"/>
    </row>
    <row r="87" spans="1:5" ht="12.75">
      <c r="A87" s="74"/>
      <c r="E87" s="19"/>
    </row>
    <row r="88" ht="12.75">
      <c r="A88" s="74"/>
    </row>
    <row r="89" spans="1:5" ht="12.75">
      <c r="A89" s="74"/>
      <c r="E89" s="19"/>
    </row>
    <row r="90" spans="1:5" ht="12.75">
      <c r="A90" s="74"/>
      <c r="E90" s="19"/>
    </row>
    <row r="91" spans="1:5" ht="12.75">
      <c r="A91" s="74"/>
      <c r="E91" s="19"/>
    </row>
    <row r="92" spans="1:5" ht="12.75">
      <c r="A92" s="74"/>
      <c r="E92" s="19"/>
    </row>
    <row r="93" spans="1:5" ht="12.75">
      <c r="A93" s="74"/>
      <c r="E93" s="19"/>
    </row>
    <row r="94" spans="1:5" ht="12.75">
      <c r="A94" s="74"/>
      <c r="E94" s="19"/>
    </row>
    <row r="95" ht="12.75">
      <c r="A95" s="74"/>
    </row>
    <row r="96" spans="1:5" ht="12.75">
      <c r="A96" s="74"/>
      <c r="E96" s="19"/>
    </row>
    <row r="97" spans="1:5" ht="12.75">
      <c r="A97" s="74"/>
      <c r="E97" s="19"/>
    </row>
    <row r="98" spans="1:5" ht="12.75">
      <c r="A98" s="74"/>
      <c r="E98" s="19"/>
    </row>
    <row r="99" spans="1:5" ht="12.75">
      <c r="A99" s="74"/>
      <c r="E99" s="19"/>
    </row>
    <row r="100" spans="1:5" ht="12.75">
      <c r="A100" s="74"/>
      <c r="E100" s="19"/>
    </row>
    <row r="101" spans="1:5" ht="12.75">
      <c r="A101" s="74"/>
      <c r="E101" s="19"/>
    </row>
    <row r="102" ht="12.75">
      <c r="A102" s="74"/>
    </row>
    <row r="103" spans="1:5" ht="12.75">
      <c r="A103" s="74"/>
      <c r="E103" s="19"/>
    </row>
    <row r="104" spans="1:5" ht="12.75">
      <c r="A104" s="74"/>
      <c r="E104" s="19"/>
    </row>
    <row r="105" spans="1:5" ht="12.75">
      <c r="A105" s="74"/>
      <c r="E105" s="19"/>
    </row>
    <row r="106" spans="1:5" ht="12.75">
      <c r="A106" s="74"/>
      <c r="E106" s="19"/>
    </row>
    <row r="107" spans="1:5" ht="12.75">
      <c r="A107" s="74"/>
      <c r="E107" s="19"/>
    </row>
    <row r="108" spans="1:5" ht="12.75">
      <c r="A108" s="74"/>
      <c r="E108" s="19"/>
    </row>
    <row r="109" ht="12.75">
      <c r="A109" s="74"/>
    </row>
    <row r="110" spans="1:5" ht="12.75">
      <c r="A110" s="74"/>
      <c r="E110" s="19"/>
    </row>
    <row r="111" spans="1:5" ht="12.75">
      <c r="A111" s="74"/>
      <c r="E111" s="19"/>
    </row>
    <row r="112" spans="1:5" ht="12.75">
      <c r="A112" s="74"/>
      <c r="E112" s="19"/>
    </row>
    <row r="113" spans="1:5" ht="12.75">
      <c r="A113" s="74"/>
      <c r="E113" s="19"/>
    </row>
    <row r="114" spans="1:5" ht="12.75">
      <c r="A114" s="74"/>
      <c r="E114" s="19"/>
    </row>
    <row r="115" spans="1:5" ht="12.75">
      <c r="A115" s="74"/>
      <c r="E115" s="19"/>
    </row>
    <row r="116" ht="12.75">
      <c r="A116" s="74"/>
    </row>
    <row r="117" spans="1:5" ht="12.75">
      <c r="A117" s="74"/>
      <c r="E117" s="19"/>
    </row>
    <row r="118" spans="1:5" ht="12.75">
      <c r="A118" s="74"/>
      <c r="E118" s="19"/>
    </row>
    <row r="119" spans="1:5" ht="12.75">
      <c r="A119" s="74"/>
      <c r="E119" s="19"/>
    </row>
    <row r="120" spans="1:5" ht="12.75">
      <c r="A120" s="74"/>
      <c r="E120" s="19"/>
    </row>
    <row r="121" spans="1:5" ht="12.75">
      <c r="A121" s="74"/>
      <c r="E121" s="19"/>
    </row>
    <row r="122" spans="1:5" ht="12.75">
      <c r="A122" s="74"/>
      <c r="E122" s="19"/>
    </row>
    <row r="123" ht="12.75">
      <c r="A123" s="74"/>
    </row>
    <row r="124" spans="1:5" ht="12.75">
      <c r="A124" s="74"/>
      <c r="E124" s="19"/>
    </row>
    <row r="125" spans="1:5" ht="12.75">
      <c r="A125" s="74"/>
      <c r="E125" s="19"/>
    </row>
    <row r="126" spans="1:5" ht="12.75">
      <c r="A126" s="74"/>
      <c r="E126" s="19"/>
    </row>
    <row r="127" spans="1:5" ht="12.75">
      <c r="A127" s="74"/>
      <c r="E127" s="19"/>
    </row>
    <row r="128" spans="1:5" ht="12.75">
      <c r="A128" s="74"/>
      <c r="E128" s="19"/>
    </row>
    <row r="129" spans="1:5" ht="12.75">
      <c r="A129" s="74"/>
      <c r="E129" s="19"/>
    </row>
    <row r="130" ht="12.75">
      <c r="A130" s="74"/>
    </row>
    <row r="131" spans="1:5" ht="12.75">
      <c r="A131" s="74"/>
      <c r="E131" s="19"/>
    </row>
    <row r="132" spans="1:5" ht="12.75">
      <c r="A132" s="74"/>
      <c r="E132" s="19"/>
    </row>
    <row r="133" spans="1:5" ht="12.75">
      <c r="A133" s="74"/>
      <c r="E133" s="19"/>
    </row>
    <row r="134" spans="1:5" ht="12.75">
      <c r="A134" s="74"/>
      <c r="E134" s="19"/>
    </row>
    <row r="135" spans="1:5" ht="12.75">
      <c r="A135" s="74"/>
      <c r="E135" s="19"/>
    </row>
    <row r="136" spans="1:5" ht="12.75">
      <c r="A136" s="74"/>
      <c r="E136" s="19"/>
    </row>
    <row r="137" ht="12.75">
      <c r="A137" s="74"/>
    </row>
    <row r="138" spans="1:5" ht="12.75">
      <c r="A138" s="74"/>
      <c r="E138" s="19"/>
    </row>
    <row r="139" spans="1:5" ht="12.75">
      <c r="A139" s="74"/>
      <c r="E139" s="19"/>
    </row>
    <row r="140" spans="1:5" ht="12.75">
      <c r="A140" s="74"/>
      <c r="E140" s="19"/>
    </row>
    <row r="141" spans="1:5" ht="12.75">
      <c r="A141" s="74"/>
      <c r="E141" s="19"/>
    </row>
    <row r="142" spans="1:5" ht="12.75">
      <c r="A142" s="74"/>
      <c r="E142" s="19"/>
    </row>
    <row r="143" spans="1:5" ht="12.75">
      <c r="A143" s="74"/>
      <c r="E143" s="19"/>
    </row>
    <row r="144" ht="12.75">
      <c r="A144" s="74"/>
    </row>
    <row r="145" spans="1:5" ht="12.75">
      <c r="A145" s="74"/>
      <c r="E145" s="19"/>
    </row>
    <row r="146" spans="1:5" ht="12.75">
      <c r="A146" s="74"/>
      <c r="E146" s="19"/>
    </row>
    <row r="147" spans="1:5" ht="12.75">
      <c r="A147" s="74"/>
      <c r="E147" s="19"/>
    </row>
    <row r="148" spans="1:5" ht="12.75">
      <c r="A148" s="74"/>
      <c r="E148" s="19"/>
    </row>
    <row r="149" spans="1:5" ht="12.75">
      <c r="A149" s="74"/>
      <c r="E149" s="19"/>
    </row>
    <row r="150" spans="1:5" ht="12.75">
      <c r="A150" s="74"/>
      <c r="E150" s="19"/>
    </row>
    <row r="151" ht="12.75">
      <c r="A151" s="74"/>
    </row>
    <row r="152" spans="1:5" ht="12.75">
      <c r="A152" s="74"/>
      <c r="E152" s="19"/>
    </row>
    <row r="153" spans="1:5" ht="12.75">
      <c r="A153" s="74"/>
      <c r="E153" s="19"/>
    </row>
    <row r="154" spans="1:5" ht="12.75">
      <c r="A154" s="74"/>
      <c r="E154" s="19"/>
    </row>
    <row r="155" spans="1:5" ht="12.75">
      <c r="A155" s="74"/>
      <c r="E155" s="19"/>
    </row>
    <row r="156" spans="1:5" ht="12.75">
      <c r="A156" s="74"/>
      <c r="E156" s="19"/>
    </row>
    <row r="157" spans="1:5" ht="12.75">
      <c r="A157" s="74"/>
      <c r="E157" s="19"/>
    </row>
    <row r="158" ht="12.75">
      <c r="A158" s="74"/>
    </row>
    <row r="159" spans="1:5" ht="12.75">
      <c r="A159" s="74"/>
      <c r="E159" s="19"/>
    </row>
    <row r="160" spans="1:5" ht="12.75">
      <c r="A160" s="74"/>
      <c r="E160" s="19"/>
    </row>
    <row r="161" spans="1:5" ht="12.75">
      <c r="A161" s="74"/>
      <c r="E161" s="19"/>
    </row>
    <row r="162" spans="1:5" ht="12.75">
      <c r="A162" s="74"/>
      <c r="E162" s="19"/>
    </row>
    <row r="163" spans="1:5" ht="12.75">
      <c r="A163" s="74"/>
      <c r="E163" s="19"/>
    </row>
    <row r="164" spans="1:5" ht="12.75">
      <c r="A164" s="74"/>
      <c r="E164" s="19"/>
    </row>
    <row r="165" ht="12.75">
      <c r="A165" s="74"/>
    </row>
    <row r="166" spans="1:5" ht="12.75">
      <c r="A166" s="74"/>
      <c r="E166" s="19"/>
    </row>
    <row r="167" spans="1:5" ht="12.75">
      <c r="A167" s="74"/>
      <c r="E167" s="19"/>
    </row>
    <row r="168" spans="1:5" ht="12.75">
      <c r="A168" s="74"/>
      <c r="E168" s="19"/>
    </row>
    <row r="169" spans="1:5" ht="12.75">
      <c r="A169" s="74"/>
      <c r="E169" s="19"/>
    </row>
    <row r="170" spans="1:5" ht="12.75">
      <c r="A170" s="74"/>
      <c r="E170" s="19"/>
    </row>
    <row r="171" spans="1:5" ht="12.75">
      <c r="A171" s="74"/>
      <c r="E171" s="19"/>
    </row>
    <row r="172" ht="12.75">
      <c r="A172" s="74"/>
    </row>
    <row r="173" spans="1:5" ht="12.75">
      <c r="A173" s="74"/>
      <c r="E173" s="19"/>
    </row>
    <row r="174" spans="1:5" ht="12.75">
      <c r="A174" s="74"/>
      <c r="E174" s="19"/>
    </row>
    <row r="175" spans="1:5" ht="12.75">
      <c r="A175" s="74"/>
      <c r="E175" s="19"/>
    </row>
    <row r="176" spans="1:5" ht="12.75">
      <c r="A176" s="74"/>
      <c r="E176" s="19"/>
    </row>
    <row r="177" spans="1:5" ht="12.75">
      <c r="A177" s="74"/>
      <c r="E177" s="19"/>
    </row>
    <row r="178" spans="1:5" ht="12.75">
      <c r="A178" s="74"/>
      <c r="E178" s="19"/>
    </row>
    <row r="179" ht="12.75">
      <c r="A179" s="74"/>
    </row>
    <row r="180" spans="1:5" ht="12.75">
      <c r="A180" s="74"/>
      <c r="E180" s="19"/>
    </row>
    <row r="181" spans="1:5" ht="12.75">
      <c r="A181" s="74"/>
      <c r="E181" s="19"/>
    </row>
    <row r="182" spans="1:5" ht="12.75">
      <c r="A182" s="74"/>
      <c r="E182" s="19"/>
    </row>
    <row r="183" spans="1:5" ht="12.75">
      <c r="A183" s="74"/>
      <c r="E183" s="19"/>
    </row>
    <row r="184" spans="1:5" ht="12.75">
      <c r="A184" s="74"/>
      <c r="E184" s="19"/>
    </row>
    <row r="185" spans="1:5" ht="12.75">
      <c r="A185" s="74"/>
      <c r="E185" s="19"/>
    </row>
    <row r="186" ht="12.75">
      <c r="A186" s="74"/>
    </row>
    <row r="187" spans="1:5" ht="12.75">
      <c r="A187" s="74"/>
      <c r="E187" s="19"/>
    </row>
    <row r="188" spans="1:5" ht="12.75">
      <c r="A188" s="74"/>
      <c r="E188" s="19"/>
    </row>
    <row r="189" spans="1:5" ht="12.75">
      <c r="A189" s="74"/>
      <c r="E189" s="19"/>
    </row>
    <row r="190" spans="1:5" ht="12.75">
      <c r="A190" s="74"/>
      <c r="E190" s="19"/>
    </row>
    <row r="191" spans="1:5" ht="12.75">
      <c r="A191" s="74"/>
      <c r="E191" s="19"/>
    </row>
    <row r="192" spans="1:5" ht="12.75">
      <c r="A192" s="74"/>
      <c r="E192" s="19"/>
    </row>
    <row r="193" ht="12.75">
      <c r="A193" s="74"/>
    </row>
    <row r="194" spans="1:5" ht="12.75">
      <c r="A194" s="74"/>
      <c r="E194" s="19"/>
    </row>
    <row r="195" spans="1:5" ht="12.75">
      <c r="A195" s="74"/>
      <c r="E195" s="19"/>
    </row>
    <row r="196" spans="1:5" ht="12.75">
      <c r="A196" s="74"/>
      <c r="E196" s="19"/>
    </row>
    <row r="197" spans="1:5" ht="12.75">
      <c r="A197" s="74"/>
      <c r="E197" s="19"/>
    </row>
    <row r="198" spans="1:5" ht="12.75">
      <c r="A198" s="74"/>
      <c r="E198" s="19"/>
    </row>
    <row r="199" spans="1:5" ht="12.75">
      <c r="A199" s="74"/>
      <c r="E199" s="19"/>
    </row>
    <row r="200" ht="12.75">
      <c r="A200" s="74"/>
    </row>
    <row r="201" spans="1:5" ht="12.75">
      <c r="A201" s="74"/>
      <c r="E201" s="19"/>
    </row>
    <row r="202" spans="1:5" ht="12.75">
      <c r="A202" s="74"/>
      <c r="E202" s="19"/>
    </row>
    <row r="203" spans="1:5" ht="12.75">
      <c r="A203" s="74"/>
      <c r="E203" s="19"/>
    </row>
    <row r="204" spans="1:5" ht="12.75">
      <c r="A204" s="74"/>
      <c r="E204" s="19"/>
    </row>
    <row r="205" spans="1:5" ht="12.75">
      <c r="A205" s="74"/>
      <c r="E205" s="19"/>
    </row>
    <row r="206" spans="1:5" ht="12.75">
      <c r="A206" s="74"/>
      <c r="E206" s="19"/>
    </row>
    <row r="207" ht="12.75">
      <c r="A207" s="74"/>
    </row>
    <row r="208" spans="1:5" ht="12.75">
      <c r="A208" s="74"/>
      <c r="E208" s="19"/>
    </row>
    <row r="209" spans="1:5" ht="12.75">
      <c r="A209" s="74"/>
      <c r="E209" s="19"/>
    </row>
    <row r="210" spans="1:5" ht="12.75">
      <c r="A210" s="74"/>
      <c r="E210" s="19"/>
    </row>
    <row r="211" spans="1:5" ht="12.75">
      <c r="A211" s="74"/>
      <c r="E211" s="19"/>
    </row>
    <row r="212" spans="1:5" ht="12.75">
      <c r="A212" s="74"/>
      <c r="E212" s="19"/>
    </row>
    <row r="213" spans="1:5" ht="12.75">
      <c r="A213" s="74"/>
      <c r="E213" s="19"/>
    </row>
    <row r="214" ht="12.75">
      <c r="A214" s="74"/>
    </row>
    <row r="215" spans="1:5" ht="12.75">
      <c r="A215" s="74"/>
      <c r="E215" s="19"/>
    </row>
    <row r="216" spans="1:5" ht="12.75">
      <c r="A216" s="74"/>
      <c r="E216" s="19"/>
    </row>
    <row r="217" spans="1:5" ht="12.75">
      <c r="A217" s="74"/>
      <c r="E217" s="19"/>
    </row>
    <row r="218" spans="1:5" ht="12.75">
      <c r="A218" s="74"/>
      <c r="E218" s="19"/>
    </row>
    <row r="219" spans="1:5" ht="12.75">
      <c r="A219" s="74"/>
      <c r="E219" s="19"/>
    </row>
    <row r="220" spans="1:5" ht="12.75">
      <c r="A220" s="74"/>
      <c r="E220" s="19"/>
    </row>
    <row r="221" ht="12.75">
      <c r="A221" s="74"/>
    </row>
    <row r="222" spans="1:5" ht="12.75">
      <c r="A222" s="74"/>
      <c r="E222" s="19"/>
    </row>
    <row r="223" spans="1:5" ht="12.75">
      <c r="A223" s="74"/>
      <c r="E223" s="19"/>
    </row>
    <row r="224" spans="1:5" ht="12.75">
      <c r="A224" s="74"/>
      <c r="E224" s="19"/>
    </row>
    <row r="225" spans="1:5" ht="12.75">
      <c r="A225" s="74"/>
      <c r="E225" s="19"/>
    </row>
    <row r="226" spans="1:5" ht="12.75">
      <c r="A226" s="74"/>
      <c r="E226" s="19"/>
    </row>
    <row r="227" spans="1:5" ht="12.75">
      <c r="A227" s="74"/>
      <c r="E227" s="19"/>
    </row>
    <row r="228" ht="12.75">
      <c r="A228" s="74"/>
    </row>
    <row r="229" spans="1:5" ht="12.75">
      <c r="A229" s="74"/>
      <c r="E229" s="19"/>
    </row>
    <row r="230" spans="1:5" ht="12.75">
      <c r="A230" s="74"/>
      <c r="E230" s="19"/>
    </row>
    <row r="231" spans="1:5" ht="12.75">
      <c r="A231" s="74"/>
      <c r="E231" s="19"/>
    </row>
    <row r="232" spans="1:5" ht="12.75">
      <c r="A232" s="74"/>
      <c r="E232" s="19"/>
    </row>
    <row r="233" spans="1:5" ht="12.75">
      <c r="A233" s="74"/>
      <c r="E233" s="19"/>
    </row>
    <row r="234" spans="1:5" ht="12.75">
      <c r="A234" s="74"/>
      <c r="E234" s="19"/>
    </row>
    <row r="235" ht="12.75">
      <c r="A235" s="74"/>
    </row>
    <row r="236" spans="1:5" ht="12.75">
      <c r="A236" s="74"/>
      <c r="E236" s="19"/>
    </row>
    <row r="237" spans="1:5" ht="12.75">
      <c r="A237" s="74"/>
      <c r="E237" s="19"/>
    </row>
    <row r="238" spans="1:5" ht="12.75">
      <c r="A238" s="74"/>
      <c r="E238" s="19"/>
    </row>
    <row r="239" spans="1:5" ht="12.75">
      <c r="A239" s="74"/>
      <c r="E239" s="19"/>
    </row>
    <row r="240" spans="1:5" ht="12.75">
      <c r="A240" s="74"/>
      <c r="E240" s="19"/>
    </row>
    <row r="241" spans="1:5" ht="12.75">
      <c r="A241" s="74"/>
      <c r="E241" s="19"/>
    </row>
    <row r="242" ht="12.75">
      <c r="A242" s="74"/>
    </row>
    <row r="243" spans="1:5" ht="12.75">
      <c r="A243" s="74"/>
      <c r="E243" s="19"/>
    </row>
    <row r="244" spans="1:5" ht="12.75">
      <c r="A244" s="74"/>
      <c r="E244" s="19"/>
    </row>
    <row r="245" spans="1:5" ht="12.75">
      <c r="A245" s="74"/>
      <c r="E245" s="19"/>
    </row>
    <row r="246" spans="1:5" ht="12.75">
      <c r="A246" s="74"/>
      <c r="E246" s="19"/>
    </row>
    <row r="247" spans="1:5" ht="12.75">
      <c r="A247" s="74"/>
      <c r="E247" s="19"/>
    </row>
    <row r="248" spans="1:5" ht="12.75">
      <c r="A248" s="74"/>
      <c r="E248" s="19"/>
    </row>
    <row r="249" ht="12.75">
      <c r="A249" s="74"/>
    </row>
    <row r="250" spans="1:5" ht="12.75">
      <c r="A250" s="74"/>
      <c r="E250" s="19"/>
    </row>
    <row r="251" spans="1:5" ht="12.75">
      <c r="A251" s="74"/>
      <c r="E251" s="19"/>
    </row>
    <row r="252" spans="1:5" ht="12.75">
      <c r="A252" s="74"/>
      <c r="E252" s="19"/>
    </row>
    <row r="253" spans="1:5" ht="12.75">
      <c r="A253" s="74"/>
      <c r="E253" s="19"/>
    </row>
    <row r="254" spans="1:5" ht="12.75">
      <c r="A254" s="74"/>
      <c r="E254" s="19"/>
    </row>
    <row r="255" spans="1:5" ht="12.75">
      <c r="A255" s="74"/>
      <c r="E255" s="19"/>
    </row>
    <row r="256" ht="12.75">
      <c r="A256" s="74"/>
    </row>
    <row r="257" spans="1:5" ht="12.75">
      <c r="A257" s="74"/>
      <c r="E257" s="19"/>
    </row>
    <row r="258" spans="1:5" ht="12.75">
      <c r="A258" s="74"/>
      <c r="E258" s="19"/>
    </row>
    <row r="259" spans="1:5" ht="12.75">
      <c r="A259" s="74"/>
      <c r="E259" s="19"/>
    </row>
    <row r="260" spans="1:5" ht="12.75">
      <c r="A260" s="74"/>
      <c r="E260" s="19"/>
    </row>
    <row r="261" spans="1:5" ht="12.75">
      <c r="A261" s="74"/>
      <c r="E261" s="19"/>
    </row>
    <row r="262" spans="1:5" ht="12.75">
      <c r="A262" s="74"/>
      <c r="E262" s="19"/>
    </row>
    <row r="263" ht="12.75">
      <c r="A263" s="74"/>
    </row>
    <row r="264" spans="1:5" ht="12.75">
      <c r="A264" s="74"/>
      <c r="E264" s="19"/>
    </row>
    <row r="265" spans="1:5" ht="12.75">
      <c r="A265" s="74"/>
      <c r="E265" s="19"/>
    </row>
    <row r="266" spans="1:5" ht="12.75">
      <c r="A266" s="74"/>
      <c r="E266" s="19"/>
    </row>
    <row r="267" spans="1:5" ht="12.75">
      <c r="A267" s="74"/>
      <c r="E267" s="19"/>
    </row>
    <row r="268" spans="1:5" ht="12.75">
      <c r="A268" s="74"/>
      <c r="E268" s="19"/>
    </row>
    <row r="269" spans="1:5" ht="12.75">
      <c r="A269" s="74"/>
      <c r="E269" s="19"/>
    </row>
    <row r="270" ht="12.75">
      <c r="A270" s="74"/>
    </row>
    <row r="271" spans="1:5" ht="12.75">
      <c r="A271" s="74"/>
      <c r="E271" s="19"/>
    </row>
    <row r="272" spans="1:5" ht="12.75">
      <c r="A272" s="74"/>
      <c r="E272" s="19"/>
    </row>
    <row r="273" spans="1:5" ht="12.75">
      <c r="A273" s="74"/>
      <c r="E273" s="19"/>
    </row>
    <row r="274" spans="1:5" ht="12.75">
      <c r="A274" s="74"/>
      <c r="E274" s="19"/>
    </row>
    <row r="275" spans="1:5" ht="12.75">
      <c r="A275" s="74"/>
      <c r="E275" s="19"/>
    </row>
    <row r="276" spans="1:5" ht="12.75">
      <c r="A276" s="74"/>
      <c r="E276" s="19"/>
    </row>
    <row r="277" ht="12.75">
      <c r="A277" s="74"/>
    </row>
    <row r="278" spans="1:5" ht="12.75">
      <c r="A278" s="74"/>
      <c r="E278" s="19"/>
    </row>
    <row r="279" spans="1:5" ht="12.75">
      <c r="A279" s="74"/>
      <c r="E279" s="19"/>
    </row>
    <row r="280" spans="1:5" ht="12.75">
      <c r="A280" s="74"/>
      <c r="E280" s="19"/>
    </row>
    <row r="281" spans="1:5" ht="12.75">
      <c r="A281" s="74"/>
      <c r="E281" s="19"/>
    </row>
    <row r="282" spans="1:5" ht="12.75">
      <c r="A282" s="74"/>
      <c r="E282" s="19"/>
    </row>
    <row r="283" spans="1:5" ht="12.75">
      <c r="A283" s="74"/>
      <c r="E283" s="19"/>
    </row>
    <row r="284" ht="12.75">
      <c r="A284" s="74"/>
    </row>
    <row r="285" spans="1:5" ht="12.75">
      <c r="A285" s="74"/>
      <c r="E285" s="19"/>
    </row>
    <row r="286" spans="1:5" ht="12.75">
      <c r="A286" s="74"/>
      <c r="E286" s="19"/>
    </row>
    <row r="287" spans="1:5" ht="12.75">
      <c r="A287" s="74"/>
      <c r="E287" s="19"/>
    </row>
    <row r="288" spans="1:5" ht="12.75">
      <c r="A288" s="74"/>
      <c r="E288" s="19"/>
    </row>
    <row r="289" spans="1:5" ht="12.75">
      <c r="A289" s="74"/>
      <c r="E289" s="19"/>
    </row>
    <row r="290" spans="1:5" ht="12.75">
      <c r="A290" s="74"/>
      <c r="E290" s="19"/>
    </row>
    <row r="291" ht="12.75">
      <c r="A291" s="74"/>
    </row>
    <row r="292" spans="1:5" ht="12.75">
      <c r="A292" s="74"/>
      <c r="E292" s="19"/>
    </row>
    <row r="293" spans="1:5" ht="12.75">
      <c r="A293" s="74"/>
      <c r="E293" s="19"/>
    </row>
    <row r="294" spans="1:5" ht="12.75">
      <c r="A294" s="74"/>
      <c r="E294" s="19"/>
    </row>
    <row r="295" spans="1:5" ht="12.75">
      <c r="A295" s="74"/>
      <c r="E295" s="19"/>
    </row>
    <row r="296" spans="1:5" ht="12.75">
      <c r="A296" s="74"/>
      <c r="E296" s="19"/>
    </row>
    <row r="297" spans="1:5" ht="12.75">
      <c r="A297" s="74"/>
      <c r="E297" s="19"/>
    </row>
    <row r="298" ht="12.75">
      <c r="A298" s="74"/>
    </row>
    <row r="299" spans="1:5" ht="12.75">
      <c r="A299" s="74"/>
      <c r="E299" s="19"/>
    </row>
    <row r="300" spans="1:5" ht="12.75">
      <c r="A300" s="74"/>
      <c r="E300" s="19"/>
    </row>
    <row r="301" spans="1:5" ht="12.75">
      <c r="A301" s="74"/>
      <c r="E301" s="19"/>
    </row>
    <row r="302" spans="1:5" ht="12.75">
      <c r="A302" s="74"/>
      <c r="E302" s="19"/>
    </row>
    <row r="303" spans="1:5" ht="12.75">
      <c r="A303" s="74"/>
      <c r="E303" s="19"/>
    </row>
    <row r="304" spans="1:5" ht="12.75">
      <c r="A304" s="74"/>
      <c r="E304" s="19"/>
    </row>
    <row r="305" ht="12.75">
      <c r="A305" s="74"/>
    </row>
    <row r="306" spans="1:5" ht="12.75">
      <c r="A306" s="74"/>
      <c r="E306" s="19"/>
    </row>
    <row r="307" spans="1:5" ht="12.75">
      <c r="A307" s="74"/>
      <c r="E307" s="19"/>
    </row>
    <row r="308" spans="1:5" ht="12.75">
      <c r="A308" s="74"/>
      <c r="E308" s="19"/>
    </row>
    <row r="309" spans="1:5" ht="12.75">
      <c r="A309" s="74"/>
      <c r="E309" s="19"/>
    </row>
    <row r="310" spans="1:5" ht="12.75">
      <c r="A310" s="74"/>
      <c r="E310" s="19"/>
    </row>
    <row r="311" spans="1:5" ht="12.75">
      <c r="A311" s="74"/>
      <c r="E311" s="19"/>
    </row>
    <row r="312" ht="12.75">
      <c r="A312" s="74"/>
    </row>
    <row r="313" spans="1:5" ht="12.75">
      <c r="A313" s="74"/>
      <c r="E313" s="19"/>
    </row>
    <row r="314" spans="1:5" ht="12.75">
      <c r="A314" s="74"/>
      <c r="E314" s="19"/>
    </row>
    <row r="315" spans="1:5" ht="12.75">
      <c r="A315" s="74"/>
      <c r="E315" s="19"/>
    </row>
    <row r="316" spans="1:5" ht="12.75">
      <c r="A316" s="74"/>
      <c r="E316" s="19"/>
    </row>
    <row r="317" spans="1:5" ht="12.75">
      <c r="A317" s="74"/>
      <c r="E317" s="19"/>
    </row>
    <row r="318" spans="1:5" ht="12.75">
      <c r="A318" s="74"/>
      <c r="E318" s="19"/>
    </row>
    <row r="319" ht="12.75">
      <c r="A319" s="74"/>
    </row>
    <row r="320" spans="1:5" ht="12.75">
      <c r="A320" s="74"/>
      <c r="E320" s="19"/>
    </row>
    <row r="321" spans="1:5" ht="12.75">
      <c r="A321" s="74"/>
      <c r="E321" s="19"/>
    </row>
    <row r="322" spans="1:5" ht="12.75">
      <c r="A322" s="74"/>
      <c r="E322" s="19"/>
    </row>
    <row r="323" spans="1:5" ht="12.75">
      <c r="A323" s="74"/>
      <c r="E323" s="19"/>
    </row>
    <row r="324" spans="1:5" ht="12.75">
      <c r="A324" s="74"/>
      <c r="E324" s="19"/>
    </row>
    <row r="325" spans="1:5" ht="12.75">
      <c r="A325" s="74"/>
      <c r="E325" s="19"/>
    </row>
    <row r="326" ht="12.75">
      <c r="A326" s="74"/>
    </row>
    <row r="327" spans="1:5" ht="12.75">
      <c r="A327" s="74"/>
      <c r="E327" s="19"/>
    </row>
    <row r="328" spans="1:5" ht="12.75">
      <c r="A328" s="74"/>
      <c r="E328" s="19"/>
    </row>
    <row r="329" spans="1:5" ht="12.75">
      <c r="A329" s="74"/>
      <c r="E329" s="19"/>
    </row>
    <row r="330" spans="1:5" ht="12.75">
      <c r="A330" s="74"/>
      <c r="E330" s="19"/>
    </row>
    <row r="331" spans="1:5" ht="12.75">
      <c r="A331" s="74"/>
      <c r="E331" s="19"/>
    </row>
    <row r="332" spans="1:5" ht="12.75">
      <c r="A332" s="74"/>
      <c r="E332" s="19"/>
    </row>
    <row r="333" ht="12.75">
      <c r="A333" s="74"/>
    </row>
    <row r="334" spans="1:5" ht="12.75">
      <c r="A334" s="74"/>
      <c r="E334" s="19"/>
    </row>
    <row r="335" spans="1:5" ht="12.75">
      <c r="A335" s="74"/>
      <c r="E335" s="19"/>
    </row>
    <row r="336" spans="1:5" ht="12.75">
      <c r="A336" s="74"/>
      <c r="E336" s="19"/>
    </row>
    <row r="337" spans="1:5" ht="12.75">
      <c r="A337" s="74"/>
      <c r="E337" s="19"/>
    </row>
    <row r="338" spans="1:5" ht="12.75">
      <c r="A338" s="74"/>
      <c r="E338" s="19"/>
    </row>
    <row r="339" spans="1:5" ht="12.75">
      <c r="A339" s="74"/>
      <c r="E339" s="19"/>
    </row>
    <row r="340" ht="12.75">
      <c r="A340" s="74"/>
    </row>
    <row r="341" spans="1:5" ht="12.75">
      <c r="A341" s="74"/>
      <c r="E341" s="19"/>
    </row>
    <row r="342" spans="1:5" ht="12.75">
      <c r="A342" s="74"/>
      <c r="E342" s="19"/>
    </row>
    <row r="343" spans="1:5" ht="12.75">
      <c r="A343" s="74"/>
      <c r="E343" s="19"/>
    </row>
    <row r="344" spans="1:5" ht="12.75">
      <c r="A344" s="74"/>
      <c r="E344" s="19"/>
    </row>
    <row r="345" spans="1:5" ht="12.75">
      <c r="A345" s="74"/>
      <c r="E345" s="19"/>
    </row>
    <row r="346" spans="1:5" ht="12.75">
      <c r="A346" s="74"/>
      <c r="E346" s="19"/>
    </row>
    <row r="347" ht="12.75">
      <c r="A347" s="74"/>
    </row>
    <row r="348" spans="1:5" ht="12.75">
      <c r="A348" s="74"/>
      <c r="E348" s="19"/>
    </row>
    <row r="349" spans="1:5" ht="12.75">
      <c r="A349" s="74"/>
      <c r="E349" s="19"/>
    </row>
    <row r="350" spans="1:5" ht="12.75">
      <c r="A350" s="74"/>
      <c r="E350" s="19"/>
    </row>
    <row r="351" spans="1:5" ht="12.75">
      <c r="A351" s="74"/>
      <c r="E351" s="19"/>
    </row>
    <row r="352" spans="1:5" ht="12.75">
      <c r="A352" s="74"/>
      <c r="E352" s="19"/>
    </row>
    <row r="353" spans="1:5" ht="12.75">
      <c r="A353" s="74"/>
      <c r="E353" s="19"/>
    </row>
    <row r="354" ht="12.75">
      <c r="A354" s="74"/>
    </row>
    <row r="355" spans="1:5" ht="12.75">
      <c r="A355" s="74"/>
      <c r="E355" s="19"/>
    </row>
    <row r="356" spans="1:5" ht="12.75">
      <c r="A356" s="74"/>
      <c r="E356" s="19"/>
    </row>
    <row r="357" spans="1:5" ht="12.75">
      <c r="A357" s="74"/>
      <c r="E357" s="19"/>
    </row>
    <row r="358" spans="1:5" ht="12.75">
      <c r="A358" s="74"/>
      <c r="E358" s="19"/>
    </row>
    <row r="359" spans="1:5" ht="12.75">
      <c r="A359" s="74"/>
      <c r="E359" s="19"/>
    </row>
    <row r="360" spans="1:5" ht="12.75">
      <c r="A360" s="74"/>
      <c r="E360" s="19"/>
    </row>
    <row r="361" ht="12.75">
      <c r="A361" s="74"/>
    </row>
    <row r="362" spans="1:5" ht="12.75">
      <c r="A362" s="74"/>
      <c r="E362" s="19"/>
    </row>
    <row r="363" spans="1:5" ht="12.75">
      <c r="A363" s="74"/>
      <c r="E363" s="19"/>
    </row>
    <row r="364" spans="1:5" ht="12.75">
      <c r="A364" s="74"/>
      <c r="E364" s="19"/>
    </row>
    <row r="365" spans="1:5" ht="12.75">
      <c r="A365" s="74"/>
      <c r="E365" s="19"/>
    </row>
    <row r="366" spans="1:5" ht="12.75">
      <c r="A366" s="74"/>
      <c r="E366" s="19"/>
    </row>
    <row r="367" spans="1:5" ht="12.75">
      <c r="A367" s="74"/>
      <c r="E367" s="19"/>
    </row>
    <row r="368" ht="12.75">
      <c r="A368" s="74"/>
    </row>
    <row r="369" spans="1:5" ht="12.75">
      <c r="A369" s="74"/>
      <c r="E369" s="19"/>
    </row>
    <row r="370" spans="1:5" ht="12.75">
      <c r="A370" s="74"/>
      <c r="E370" s="19"/>
    </row>
    <row r="371" spans="1:5" ht="12.75">
      <c r="A371" s="74"/>
      <c r="E371" s="19"/>
    </row>
    <row r="372" spans="1:5" ht="12.75">
      <c r="A372" s="74"/>
      <c r="E372" s="19"/>
    </row>
    <row r="373" spans="1:5" ht="12.75">
      <c r="A373" s="74"/>
      <c r="E373" s="19"/>
    </row>
    <row r="374" spans="1:5" ht="12.75">
      <c r="A374" s="74"/>
      <c r="E374" s="19"/>
    </row>
    <row r="375" ht="12.75">
      <c r="A375" s="74"/>
    </row>
    <row r="376" spans="1:5" ht="12.75">
      <c r="A376" s="74"/>
      <c r="E376" s="19"/>
    </row>
    <row r="377" spans="1:5" ht="12.75">
      <c r="A377" s="74"/>
      <c r="E377" s="19"/>
    </row>
    <row r="378" spans="1:5" ht="12.75">
      <c r="A378" s="74"/>
      <c r="E378" s="19"/>
    </row>
    <row r="379" spans="1:5" ht="12.75">
      <c r="A379" s="74"/>
      <c r="E379" s="19"/>
    </row>
    <row r="380" spans="1:5" ht="12.75">
      <c r="A380" s="74"/>
      <c r="E380" s="19"/>
    </row>
    <row r="381" spans="1:5" ht="12.75">
      <c r="A381" s="74"/>
      <c r="E381" s="19"/>
    </row>
    <row r="382" ht="12.75">
      <c r="A382" s="74"/>
    </row>
    <row r="383" spans="1:5" ht="12.75">
      <c r="A383" s="74"/>
      <c r="E383" s="19"/>
    </row>
    <row r="384" spans="1:5" ht="12.75">
      <c r="A384" s="74"/>
      <c r="E384" s="19"/>
    </row>
    <row r="385" spans="1:5" ht="12.75">
      <c r="A385" s="74"/>
      <c r="E385" s="19"/>
    </row>
    <row r="386" spans="1:5" ht="12.75">
      <c r="A386" s="74"/>
      <c r="E386" s="19"/>
    </row>
    <row r="387" spans="1:5" ht="12.75">
      <c r="A387" s="74"/>
      <c r="E387" s="19"/>
    </row>
    <row r="388" spans="1:5" ht="12.75">
      <c r="A388" s="74"/>
      <c r="E388" s="19"/>
    </row>
    <row r="389" ht="12.75">
      <c r="A389" s="74"/>
    </row>
    <row r="390" spans="1:5" ht="12.75">
      <c r="A390" s="74"/>
      <c r="E390" s="19"/>
    </row>
    <row r="391" spans="1:5" ht="12.75">
      <c r="A391" s="74"/>
      <c r="E391" s="19"/>
    </row>
    <row r="392" spans="1:5" ht="12.75">
      <c r="A392" s="74"/>
      <c r="E392" s="19"/>
    </row>
    <row r="393" spans="1:5" ht="12.75">
      <c r="A393" s="74"/>
      <c r="E393" s="19"/>
    </row>
    <row r="394" spans="1:5" ht="12.75">
      <c r="A394" s="74"/>
      <c r="E394" s="19"/>
    </row>
    <row r="395" spans="1:5" ht="12.75">
      <c r="A395" s="74"/>
      <c r="E395" s="19"/>
    </row>
    <row r="396" ht="12.75">
      <c r="A396" s="74"/>
    </row>
    <row r="397" spans="1:5" ht="12.75">
      <c r="A397" s="74"/>
      <c r="E397" s="19"/>
    </row>
    <row r="398" spans="1:5" ht="12.75">
      <c r="A398" s="74"/>
      <c r="E398" s="19"/>
    </row>
    <row r="399" spans="1:5" ht="12.75">
      <c r="A399" s="74"/>
      <c r="E399" s="19"/>
    </row>
    <row r="400" spans="1:5" ht="12.75">
      <c r="A400" s="74"/>
      <c r="E400" s="19"/>
    </row>
    <row r="401" spans="1:5" ht="12.75">
      <c r="A401" s="74"/>
      <c r="E401" s="19"/>
    </row>
    <row r="402" spans="1:5" ht="12.75">
      <c r="A402" s="74"/>
      <c r="E402" s="19"/>
    </row>
    <row r="403" ht="12.75">
      <c r="A403" s="74"/>
    </row>
    <row r="404" spans="1:5" ht="12.75">
      <c r="A404" s="74"/>
      <c r="E404" s="19"/>
    </row>
    <row r="405" spans="1:5" ht="12.75">
      <c r="A405" s="74"/>
      <c r="E405" s="19"/>
    </row>
    <row r="406" spans="1:5" ht="12.75">
      <c r="A406" s="74"/>
      <c r="E406" s="19"/>
    </row>
    <row r="407" spans="1:5" ht="12.75">
      <c r="A407" s="74"/>
      <c r="E407" s="19"/>
    </row>
    <row r="408" spans="1:5" ht="12.75">
      <c r="A408" s="74"/>
      <c r="E408" s="19"/>
    </row>
    <row r="409" spans="1:5" ht="12.75">
      <c r="A409" s="74"/>
      <c r="E409" s="19"/>
    </row>
    <row r="410" ht="12.75">
      <c r="A410" s="74"/>
    </row>
    <row r="411" spans="1:5" ht="12.75">
      <c r="A411" s="74"/>
      <c r="E411" s="19"/>
    </row>
    <row r="412" spans="1:5" ht="12.75">
      <c r="A412" s="74"/>
      <c r="E412" s="19"/>
    </row>
    <row r="413" spans="1:5" ht="12.75">
      <c r="A413" s="74"/>
      <c r="E413" s="19"/>
    </row>
    <row r="414" spans="1:5" ht="12.75">
      <c r="A414" s="74"/>
      <c r="E414" s="19"/>
    </row>
    <row r="415" spans="1:5" ht="12.75">
      <c r="A415" s="74"/>
      <c r="E415" s="19"/>
    </row>
    <row r="416" spans="1:5" ht="12.75">
      <c r="A416" s="74"/>
      <c r="E416" s="19"/>
    </row>
    <row r="417" ht="12.75">
      <c r="A417" s="74"/>
    </row>
    <row r="418" spans="1:5" ht="12.75">
      <c r="A418" s="74"/>
      <c r="E418" s="19"/>
    </row>
    <row r="419" spans="1:5" ht="12.75">
      <c r="A419" s="74"/>
      <c r="E419" s="19"/>
    </row>
    <row r="420" spans="1:5" ht="12.75">
      <c r="A420" s="74"/>
      <c r="E420" s="19"/>
    </row>
    <row r="421" spans="1:5" ht="12.75">
      <c r="A421" s="74"/>
      <c r="E421" s="19"/>
    </row>
    <row r="422" spans="1:5" ht="12.75">
      <c r="A422" s="74"/>
      <c r="E422" s="19"/>
    </row>
    <row r="423" spans="1:5" ht="12.75">
      <c r="A423" s="74"/>
      <c r="E423" s="19"/>
    </row>
    <row r="424" ht="12.75">
      <c r="A424" s="74"/>
    </row>
    <row r="425" spans="1:5" ht="12.75">
      <c r="A425" s="74"/>
      <c r="E425" s="19"/>
    </row>
    <row r="426" spans="1:5" ht="12.75">
      <c r="A426" s="74"/>
      <c r="E426" s="19"/>
    </row>
    <row r="427" spans="1:5" ht="12.75">
      <c r="A427" s="74"/>
      <c r="E427" s="19"/>
    </row>
    <row r="428" spans="1:5" ht="12.75">
      <c r="A428" s="74"/>
      <c r="E428" s="19"/>
    </row>
    <row r="429" spans="1:5" ht="12.75">
      <c r="A429" s="74"/>
      <c r="E429" s="19"/>
    </row>
    <row r="430" spans="1:5" ht="12.75">
      <c r="A430" s="74"/>
      <c r="E430" s="19"/>
    </row>
    <row r="431" ht="12.75">
      <c r="A431" s="74"/>
    </row>
    <row r="432" spans="1:5" ht="12.75">
      <c r="A432" s="74"/>
      <c r="E432" s="19"/>
    </row>
    <row r="433" spans="1:5" ht="12.75">
      <c r="A433" s="74"/>
      <c r="E433" s="19"/>
    </row>
    <row r="434" spans="1:5" ht="12.75">
      <c r="A434" s="74"/>
      <c r="E434" s="19"/>
    </row>
    <row r="435" spans="1:5" ht="12.75">
      <c r="A435" s="74"/>
      <c r="E435" s="19"/>
    </row>
    <row r="436" spans="1:5" ht="12.75">
      <c r="A436" s="74"/>
      <c r="E436" s="19"/>
    </row>
    <row r="437" spans="1:5" ht="12.75">
      <c r="A437" s="74"/>
      <c r="E437" s="19"/>
    </row>
    <row r="438" ht="12.75">
      <c r="A438" s="74"/>
    </row>
    <row r="439" spans="1:5" ht="12.75">
      <c r="A439" s="74"/>
      <c r="E439" s="19"/>
    </row>
    <row r="440" spans="1:5" ht="12.75">
      <c r="A440" s="74"/>
      <c r="E440" s="19"/>
    </row>
    <row r="441" spans="1:5" ht="12.75">
      <c r="A441" s="74"/>
      <c r="E441" s="19"/>
    </row>
    <row r="442" spans="1:5" ht="12.75">
      <c r="A442" s="74"/>
      <c r="E442" s="19"/>
    </row>
    <row r="443" spans="1:5" ht="12.75">
      <c r="A443" s="74"/>
      <c r="E443" s="19"/>
    </row>
    <row r="444" spans="1:5" ht="12.75">
      <c r="A444" s="74"/>
      <c r="E444" s="19"/>
    </row>
    <row r="445" ht="12.75">
      <c r="A445" s="74"/>
    </row>
    <row r="446" spans="1:5" ht="12.75">
      <c r="A446" s="74"/>
      <c r="E446" s="19"/>
    </row>
    <row r="447" spans="1:5" ht="12.75">
      <c r="A447" s="74"/>
      <c r="E447" s="19"/>
    </row>
    <row r="448" spans="1:5" ht="12.75">
      <c r="A448" s="74"/>
      <c r="E448" s="19"/>
    </row>
    <row r="449" spans="1:5" ht="12.75">
      <c r="A449" s="74"/>
      <c r="E449" s="19"/>
    </row>
    <row r="450" spans="1:5" ht="12.75">
      <c r="A450" s="74"/>
      <c r="E450" s="19"/>
    </row>
    <row r="451" spans="1:5" ht="12.75">
      <c r="A451" s="74"/>
      <c r="E451" s="19"/>
    </row>
    <row r="452" ht="12.75">
      <c r="A452" s="74"/>
    </row>
    <row r="453" spans="1:5" ht="12.75">
      <c r="A453" s="74"/>
      <c r="E453" s="19"/>
    </row>
    <row r="454" spans="1:5" ht="12.75">
      <c r="A454" s="74"/>
      <c r="E454" s="19"/>
    </row>
    <row r="455" spans="1:5" ht="12.75">
      <c r="A455" s="74"/>
      <c r="E455" s="19"/>
    </row>
    <row r="456" spans="1:5" ht="12.75">
      <c r="A456" s="74"/>
      <c r="E456" s="19"/>
    </row>
    <row r="457" spans="1:5" ht="12.75">
      <c r="A457" s="74"/>
      <c r="E457" s="19"/>
    </row>
    <row r="458" spans="1:5" ht="12.75">
      <c r="A458" s="74"/>
      <c r="E458" s="19"/>
    </row>
    <row r="459" ht="12.75">
      <c r="A459" s="74"/>
    </row>
    <row r="460" spans="1:5" ht="12.75">
      <c r="A460" s="74"/>
      <c r="E460" s="19"/>
    </row>
    <row r="461" spans="1:5" ht="12.75">
      <c r="A461" s="74"/>
      <c r="E461" s="19"/>
    </row>
    <row r="462" spans="1:5" ht="12.75">
      <c r="A462" s="74"/>
      <c r="E462" s="19"/>
    </row>
    <row r="463" spans="1:5" ht="12.75">
      <c r="A463" s="74"/>
      <c r="E463" s="19"/>
    </row>
    <row r="464" spans="1:5" ht="12.75">
      <c r="A464" s="74"/>
      <c r="E464" s="19"/>
    </row>
    <row r="465" spans="1:5" ht="12.75">
      <c r="A465" s="74"/>
      <c r="E465" s="19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"/>
  <dimension ref="A1:P465"/>
  <sheetViews>
    <sheetView zoomScalePageLayoutView="0" workbookViewId="0" topLeftCell="A105">
      <selection activeCell="A116" sqref="A116:I123"/>
    </sheetView>
  </sheetViews>
  <sheetFormatPr defaultColWidth="11.421875" defaultRowHeight="12.75"/>
  <cols>
    <col min="1" max="1" width="4.8515625" style="144" customWidth="1"/>
    <col min="2" max="2" width="10.140625" style="140" customWidth="1"/>
    <col min="3" max="3" width="5.57421875" style="139" customWidth="1"/>
    <col min="4" max="4" width="4.8515625" style="139" customWidth="1"/>
    <col min="5" max="5" width="28.8515625" style="139" bestFit="1" customWidth="1"/>
    <col min="6" max="6" width="4.8515625" style="139" customWidth="1"/>
    <col min="7" max="7" width="28.8515625" style="139" customWidth="1"/>
    <col min="8" max="8" width="19.421875" style="139" bestFit="1" customWidth="1"/>
    <col min="9" max="9" width="5.00390625" style="139" customWidth="1"/>
    <col min="10" max="10" width="5.8515625" style="139" customWidth="1"/>
    <col min="11" max="12" width="6.421875" style="139" customWidth="1"/>
    <col min="13" max="14" width="4.57421875" style="139" customWidth="1"/>
    <col min="15" max="16" width="4.00390625" style="0" customWidth="1"/>
  </cols>
  <sheetData>
    <row r="1" spans="1:14" ht="12.75">
      <c r="A1" s="143" t="s">
        <v>380</v>
      </c>
      <c r="B1" s="138" t="s">
        <v>218</v>
      </c>
      <c r="C1" s="138" t="s">
        <v>378</v>
      </c>
      <c r="D1" s="137" t="s">
        <v>381</v>
      </c>
      <c r="E1" s="137" t="s">
        <v>382</v>
      </c>
      <c r="F1" s="137" t="s">
        <v>383</v>
      </c>
      <c r="G1" s="137" t="s">
        <v>384</v>
      </c>
      <c r="H1" s="137" t="s">
        <v>379</v>
      </c>
      <c r="I1" s="137"/>
      <c r="J1" s="137" t="s">
        <v>577</v>
      </c>
      <c r="K1" s="137" t="s">
        <v>578</v>
      </c>
      <c r="L1" s="139" t="s">
        <v>579</v>
      </c>
      <c r="M1" s="139" t="s">
        <v>580</v>
      </c>
      <c r="N1" s="139" t="s">
        <v>581</v>
      </c>
    </row>
    <row r="2" spans="1:16" ht="12.75">
      <c r="A2" s="144">
        <v>101</v>
      </c>
      <c r="B2" s="138">
        <v>44268</v>
      </c>
      <c r="C2" s="142">
        <v>0.4583333333333333</v>
      </c>
      <c r="D2" s="139">
        <v>101</v>
      </c>
      <c r="E2" s="139" t="s">
        <v>385</v>
      </c>
      <c r="F2" s="139">
        <v>102</v>
      </c>
      <c r="G2" s="139" t="s">
        <v>46</v>
      </c>
      <c r="H2" s="139" t="s">
        <v>386</v>
      </c>
      <c r="I2" s="138" t="s">
        <v>387</v>
      </c>
      <c r="J2" s="141">
        <v>101</v>
      </c>
      <c r="K2" s="137">
        <v>4</v>
      </c>
      <c r="L2" s="139">
        <v>2</v>
      </c>
      <c r="M2" s="139">
        <v>4</v>
      </c>
      <c r="N2" s="139">
        <v>2</v>
      </c>
      <c r="O2">
        <v>101</v>
      </c>
      <c r="P2">
        <v>102</v>
      </c>
    </row>
    <row r="3" spans="1:16" ht="12.75">
      <c r="A3" s="144">
        <v>102</v>
      </c>
      <c r="B3" s="138">
        <v>44268</v>
      </c>
      <c r="C3" s="142">
        <v>0.7083333333333334</v>
      </c>
      <c r="D3" s="139">
        <v>102</v>
      </c>
      <c r="E3" s="139" t="s">
        <v>46</v>
      </c>
      <c r="F3" s="139">
        <v>103</v>
      </c>
      <c r="G3" s="139" t="s">
        <v>210</v>
      </c>
      <c r="H3" s="139" t="s">
        <v>386</v>
      </c>
      <c r="I3" s="139" t="s">
        <v>387</v>
      </c>
      <c r="J3" s="139">
        <v>102</v>
      </c>
      <c r="K3" s="139">
        <v>4</v>
      </c>
      <c r="L3" s="139">
        <v>2</v>
      </c>
      <c r="M3" s="139">
        <v>2</v>
      </c>
      <c r="N3" s="139">
        <v>4</v>
      </c>
      <c r="O3">
        <v>103</v>
      </c>
      <c r="P3">
        <v>102</v>
      </c>
    </row>
    <row r="4" spans="1:16" ht="12.75">
      <c r="A4" s="144">
        <v>103</v>
      </c>
      <c r="B4" s="138">
        <v>44268</v>
      </c>
      <c r="C4" s="142">
        <v>0.7083333333333334</v>
      </c>
      <c r="D4" s="139">
        <v>104</v>
      </c>
      <c r="E4" s="139" t="s">
        <v>370</v>
      </c>
      <c r="F4" s="139">
        <v>105</v>
      </c>
      <c r="G4" s="139" t="s">
        <v>532</v>
      </c>
      <c r="H4" s="139" t="s">
        <v>386</v>
      </c>
      <c r="I4" s="139" t="s">
        <v>387</v>
      </c>
      <c r="J4" s="139">
        <v>103</v>
      </c>
      <c r="K4" s="139">
        <v>4</v>
      </c>
      <c r="L4" s="139">
        <v>2</v>
      </c>
      <c r="M4" s="139">
        <v>2</v>
      </c>
      <c r="N4" s="139">
        <v>4</v>
      </c>
      <c r="O4">
        <v>105</v>
      </c>
      <c r="P4">
        <v>104</v>
      </c>
    </row>
    <row r="5" spans="1:16" ht="12.75">
      <c r="A5" s="144">
        <v>104</v>
      </c>
      <c r="B5" s="138">
        <v>44269</v>
      </c>
      <c r="C5" s="142">
        <v>0.4583333333333333</v>
      </c>
      <c r="D5" s="139">
        <v>101</v>
      </c>
      <c r="E5" s="139" t="s">
        <v>385</v>
      </c>
      <c r="F5" s="139">
        <v>103</v>
      </c>
      <c r="G5" s="139" t="s">
        <v>210</v>
      </c>
      <c r="H5" s="139" t="s">
        <v>386</v>
      </c>
      <c r="I5" s="139" t="s">
        <v>387</v>
      </c>
      <c r="J5" s="139">
        <v>104</v>
      </c>
      <c r="K5" s="139">
        <v>2</v>
      </c>
      <c r="L5" s="139">
        <v>4</v>
      </c>
      <c r="M5" s="139">
        <v>4</v>
      </c>
      <c r="N5" s="139">
        <v>2</v>
      </c>
      <c r="O5">
        <v>103</v>
      </c>
      <c r="P5">
        <v>101</v>
      </c>
    </row>
    <row r="6" spans="1:16" ht="12.75">
      <c r="A6" s="144">
        <v>105</v>
      </c>
      <c r="B6" s="138">
        <v>44296</v>
      </c>
      <c r="C6" s="142">
        <v>0.4583333333333333</v>
      </c>
      <c r="D6" s="139">
        <v>101</v>
      </c>
      <c r="E6" s="139" t="s">
        <v>385</v>
      </c>
      <c r="F6" s="139">
        <v>104</v>
      </c>
      <c r="G6" s="139" t="s">
        <v>370</v>
      </c>
      <c r="H6" s="139" t="s">
        <v>388</v>
      </c>
      <c r="I6" s="139" t="s">
        <v>387</v>
      </c>
      <c r="J6" s="139">
        <v>105</v>
      </c>
      <c r="K6" s="139">
        <v>1</v>
      </c>
      <c r="L6" s="139">
        <v>5</v>
      </c>
      <c r="M6" s="139">
        <v>1</v>
      </c>
      <c r="N6" s="139">
        <v>5</v>
      </c>
      <c r="O6">
        <v>101</v>
      </c>
      <c r="P6">
        <v>104</v>
      </c>
    </row>
    <row r="7" spans="1:16" ht="12.75">
      <c r="A7" s="144">
        <v>106</v>
      </c>
      <c r="B7" s="138">
        <v>44296</v>
      </c>
      <c r="C7" s="142">
        <v>0.4583333333333333</v>
      </c>
      <c r="D7" s="139">
        <v>102</v>
      </c>
      <c r="E7" s="139" t="s">
        <v>46</v>
      </c>
      <c r="F7" s="139">
        <v>105</v>
      </c>
      <c r="G7" s="139" t="s">
        <v>532</v>
      </c>
      <c r="H7" s="139" t="s">
        <v>388</v>
      </c>
      <c r="I7" s="139" t="s">
        <v>387</v>
      </c>
      <c r="J7" s="139">
        <v>106</v>
      </c>
      <c r="K7" s="139">
        <v>2</v>
      </c>
      <c r="L7" s="139">
        <v>4</v>
      </c>
      <c r="M7" s="139">
        <v>4</v>
      </c>
      <c r="N7" s="139">
        <v>2</v>
      </c>
      <c r="O7">
        <v>105</v>
      </c>
      <c r="P7">
        <v>102</v>
      </c>
    </row>
    <row r="8" spans="1:16" ht="12.75">
      <c r="A8" s="144">
        <v>107</v>
      </c>
      <c r="B8" s="138">
        <v>44296</v>
      </c>
      <c r="C8" s="142">
        <v>0.6875</v>
      </c>
      <c r="D8" s="139">
        <v>103</v>
      </c>
      <c r="E8" s="139" t="s">
        <v>210</v>
      </c>
      <c r="F8" s="139">
        <v>104</v>
      </c>
      <c r="G8" s="139" t="s">
        <v>370</v>
      </c>
      <c r="H8" s="139" t="s">
        <v>388</v>
      </c>
      <c r="I8" s="139" t="s">
        <v>387</v>
      </c>
      <c r="J8" s="139">
        <v>107</v>
      </c>
      <c r="K8" s="139">
        <v>1</v>
      </c>
      <c r="L8" s="139">
        <v>5</v>
      </c>
      <c r="M8" s="139">
        <v>1</v>
      </c>
      <c r="N8" s="139">
        <v>5</v>
      </c>
      <c r="O8">
        <v>103</v>
      </c>
      <c r="P8">
        <v>104</v>
      </c>
    </row>
    <row r="9" spans="1:16" ht="12.75">
      <c r="A9" s="144">
        <v>108</v>
      </c>
      <c r="B9" s="138">
        <v>44296</v>
      </c>
      <c r="C9" s="142">
        <v>0.6875</v>
      </c>
      <c r="D9" s="139">
        <v>101</v>
      </c>
      <c r="E9" s="139" t="s">
        <v>385</v>
      </c>
      <c r="F9" s="139">
        <v>105</v>
      </c>
      <c r="G9" s="139" t="s">
        <v>532</v>
      </c>
      <c r="H9" s="139" t="s">
        <v>388</v>
      </c>
      <c r="I9" s="139" t="s">
        <v>387</v>
      </c>
      <c r="J9" s="139">
        <v>108</v>
      </c>
      <c r="K9" s="139">
        <v>3</v>
      </c>
      <c r="L9" s="139">
        <v>3</v>
      </c>
      <c r="M9" s="139">
        <v>3</v>
      </c>
      <c r="N9" s="139">
        <v>3</v>
      </c>
      <c r="O9">
        <v>101</v>
      </c>
      <c r="P9">
        <v>105</v>
      </c>
    </row>
    <row r="10" spans="1:16" ht="12.75">
      <c r="A10" s="144">
        <v>109</v>
      </c>
      <c r="B10" s="138">
        <v>44297</v>
      </c>
      <c r="C10" s="142">
        <v>0.4583333333333333</v>
      </c>
      <c r="D10" s="139">
        <v>102</v>
      </c>
      <c r="E10" s="139" t="s">
        <v>46</v>
      </c>
      <c r="F10" s="139">
        <v>104</v>
      </c>
      <c r="G10" s="139" t="s">
        <v>370</v>
      </c>
      <c r="H10" s="139" t="s">
        <v>388</v>
      </c>
      <c r="I10" s="139" t="s">
        <v>387</v>
      </c>
      <c r="J10" s="139">
        <v>109</v>
      </c>
      <c r="K10" s="139">
        <v>1</v>
      </c>
      <c r="L10" s="139">
        <v>5</v>
      </c>
      <c r="M10" s="139">
        <v>1</v>
      </c>
      <c r="N10" s="139">
        <v>5</v>
      </c>
      <c r="O10">
        <v>102</v>
      </c>
      <c r="P10">
        <v>104</v>
      </c>
    </row>
    <row r="11" spans="1:16" ht="12.75">
      <c r="A11" s="144">
        <v>110</v>
      </c>
      <c r="B11" s="138">
        <v>44297</v>
      </c>
      <c r="C11" s="142">
        <v>0.4583333333333333</v>
      </c>
      <c r="D11" s="139">
        <v>103</v>
      </c>
      <c r="E11" s="139" t="s">
        <v>210</v>
      </c>
      <c r="F11" s="139">
        <v>105</v>
      </c>
      <c r="G11" s="139" t="s">
        <v>532</v>
      </c>
      <c r="H11" s="139" t="s">
        <v>388</v>
      </c>
      <c r="I11" s="139" t="s">
        <v>387</v>
      </c>
      <c r="J11" s="139">
        <v>110</v>
      </c>
      <c r="K11" s="139">
        <v>1</v>
      </c>
      <c r="L11" s="139">
        <v>5</v>
      </c>
      <c r="M11" s="139">
        <v>1</v>
      </c>
      <c r="N11" s="139">
        <v>5</v>
      </c>
      <c r="O11">
        <v>103</v>
      </c>
      <c r="P11">
        <v>105</v>
      </c>
    </row>
    <row r="12" spans="1:16" ht="12.75">
      <c r="A12" s="144">
        <v>111</v>
      </c>
      <c r="B12" s="138">
        <v>44310</v>
      </c>
      <c r="C12" s="142">
        <v>0.4583333333333333</v>
      </c>
      <c r="D12" s="139">
        <v>102</v>
      </c>
      <c r="E12" s="139" t="s">
        <v>46</v>
      </c>
      <c r="F12" s="139">
        <v>101</v>
      </c>
      <c r="G12" s="139" t="s">
        <v>385</v>
      </c>
      <c r="H12" s="139" t="s">
        <v>386</v>
      </c>
      <c r="I12" s="139" t="s">
        <v>387</v>
      </c>
      <c r="J12" s="139">
        <v>111</v>
      </c>
      <c r="K12" s="139">
        <v>4</v>
      </c>
      <c r="L12" s="139">
        <v>2</v>
      </c>
      <c r="M12" s="139">
        <v>4</v>
      </c>
      <c r="N12" s="139">
        <v>2</v>
      </c>
      <c r="O12">
        <v>102</v>
      </c>
      <c r="P12">
        <v>101</v>
      </c>
    </row>
    <row r="13" spans="1:16" ht="12.75">
      <c r="A13" s="144">
        <v>112</v>
      </c>
      <c r="B13" s="138">
        <v>44310</v>
      </c>
      <c r="C13" s="142">
        <v>0.7083333333333334</v>
      </c>
      <c r="D13" s="139">
        <v>103</v>
      </c>
      <c r="E13" s="139" t="s">
        <v>210</v>
      </c>
      <c r="F13" s="139">
        <v>102</v>
      </c>
      <c r="G13" s="139" t="s">
        <v>46</v>
      </c>
      <c r="H13" s="139" t="s">
        <v>386</v>
      </c>
      <c r="I13" s="139" t="s">
        <v>387</v>
      </c>
      <c r="J13" s="139">
        <v>112</v>
      </c>
      <c r="K13" s="139">
        <v>3</v>
      </c>
      <c r="L13" s="139">
        <v>3</v>
      </c>
      <c r="M13" s="139">
        <v>3</v>
      </c>
      <c r="N13" s="139">
        <v>3</v>
      </c>
      <c r="O13">
        <v>103</v>
      </c>
      <c r="P13">
        <v>102</v>
      </c>
    </row>
    <row r="14" spans="1:16" ht="12.75">
      <c r="A14" s="144">
        <v>113</v>
      </c>
      <c r="B14" s="138">
        <v>44310</v>
      </c>
      <c r="C14" s="142">
        <v>0.7083333333333334</v>
      </c>
      <c r="D14" s="139">
        <v>105</v>
      </c>
      <c r="E14" s="139" t="s">
        <v>532</v>
      </c>
      <c r="F14" s="139">
        <v>104</v>
      </c>
      <c r="G14" s="139" t="s">
        <v>370</v>
      </c>
      <c r="H14" s="139" t="s">
        <v>386</v>
      </c>
      <c r="I14" s="139" t="s">
        <v>387</v>
      </c>
      <c r="J14" s="139">
        <v>113</v>
      </c>
      <c r="K14" s="139">
        <v>2</v>
      </c>
      <c r="L14" s="139">
        <v>4</v>
      </c>
      <c r="M14" s="139">
        <v>2</v>
      </c>
      <c r="N14" s="139">
        <v>4</v>
      </c>
      <c r="O14">
        <v>105</v>
      </c>
      <c r="P14">
        <v>104</v>
      </c>
    </row>
    <row r="15" spans="1:16" ht="12.75">
      <c r="A15" s="144">
        <v>114</v>
      </c>
      <c r="B15" s="138">
        <v>44311</v>
      </c>
      <c r="C15" s="142">
        <v>0.4583333333333333</v>
      </c>
      <c r="D15" s="139">
        <v>103</v>
      </c>
      <c r="E15" s="139" t="s">
        <v>210</v>
      </c>
      <c r="F15" s="139">
        <v>101</v>
      </c>
      <c r="G15" s="139" t="s">
        <v>385</v>
      </c>
      <c r="H15" s="139" t="s">
        <v>386</v>
      </c>
      <c r="I15" s="139" t="s">
        <v>387</v>
      </c>
      <c r="J15" s="139">
        <v>114</v>
      </c>
      <c r="K15" s="139">
        <v>2</v>
      </c>
      <c r="L15" s="139">
        <v>4</v>
      </c>
      <c r="M15" s="139">
        <v>4</v>
      </c>
      <c r="N15" s="139">
        <v>2</v>
      </c>
      <c r="O15">
        <v>101</v>
      </c>
      <c r="P15">
        <v>103</v>
      </c>
    </row>
    <row r="16" spans="1:16" ht="12.75">
      <c r="A16" s="144">
        <v>115</v>
      </c>
      <c r="B16" s="138">
        <v>44324</v>
      </c>
      <c r="C16" s="142">
        <v>0.4583333333333333</v>
      </c>
      <c r="D16" s="139">
        <v>104</v>
      </c>
      <c r="E16" s="139" t="s">
        <v>370</v>
      </c>
      <c r="F16" s="139">
        <v>101</v>
      </c>
      <c r="G16" s="139" t="s">
        <v>385</v>
      </c>
      <c r="H16" s="139" t="s">
        <v>388</v>
      </c>
      <c r="I16" s="139" t="s">
        <v>387</v>
      </c>
      <c r="J16" s="139">
        <v>115</v>
      </c>
      <c r="K16" s="139">
        <v>2</v>
      </c>
      <c r="L16" s="139">
        <v>4</v>
      </c>
      <c r="M16" s="139">
        <v>2</v>
      </c>
      <c r="N16" s="139">
        <v>4</v>
      </c>
      <c r="O16">
        <v>104</v>
      </c>
      <c r="P16">
        <v>101</v>
      </c>
    </row>
    <row r="17" spans="1:16" ht="12.75">
      <c r="A17" s="144">
        <v>116</v>
      </c>
      <c r="B17" s="138">
        <v>44324</v>
      </c>
      <c r="C17" s="142">
        <v>0.4583333333333333</v>
      </c>
      <c r="D17" s="139">
        <v>105</v>
      </c>
      <c r="E17" s="139" t="s">
        <v>532</v>
      </c>
      <c r="F17" s="139">
        <v>102</v>
      </c>
      <c r="G17" s="139" t="s">
        <v>46</v>
      </c>
      <c r="H17" s="139" t="s">
        <v>388</v>
      </c>
      <c r="I17" s="139" t="s">
        <v>387</v>
      </c>
      <c r="J17" s="139">
        <v>116</v>
      </c>
      <c r="K17" s="139">
        <v>0</v>
      </c>
      <c r="L17" s="139">
        <v>6</v>
      </c>
      <c r="M17" s="139">
        <v>6</v>
      </c>
      <c r="N17" s="139">
        <v>0</v>
      </c>
      <c r="O17">
        <v>102</v>
      </c>
      <c r="P17">
        <v>105</v>
      </c>
    </row>
    <row r="18" spans="1:16" ht="12.75">
      <c r="A18" s="144">
        <v>117</v>
      </c>
      <c r="B18" s="138">
        <v>44324</v>
      </c>
      <c r="C18" s="142">
        <v>0.6875</v>
      </c>
      <c r="D18" s="139">
        <v>104</v>
      </c>
      <c r="E18" s="139" t="s">
        <v>370</v>
      </c>
      <c r="F18" s="139">
        <v>103</v>
      </c>
      <c r="G18" s="139" t="s">
        <v>210</v>
      </c>
      <c r="H18" s="139" t="s">
        <v>388</v>
      </c>
      <c r="I18" s="139" t="s">
        <v>387</v>
      </c>
      <c r="J18" s="139">
        <v>117</v>
      </c>
      <c r="K18" s="139">
        <v>4</v>
      </c>
      <c r="L18" s="139">
        <v>2</v>
      </c>
      <c r="M18" s="139">
        <v>4</v>
      </c>
      <c r="N18" s="139">
        <v>2</v>
      </c>
      <c r="O18">
        <v>104</v>
      </c>
      <c r="P18">
        <v>103</v>
      </c>
    </row>
    <row r="19" spans="1:16" ht="12.75">
      <c r="A19" s="144">
        <v>118</v>
      </c>
      <c r="B19" s="138">
        <v>44324</v>
      </c>
      <c r="C19" s="142">
        <v>0.6875</v>
      </c>
      <c r="D19" s="139">
        <v>105</v>
      </c>
      <c r="E19" s="139" t="s">
        <v>532</v>
      </c>
      <c r="F19" s="139">
        <v>101</v>
      </c>
      <c r="G19" s="139" t="s">
        <v>385</v>
      </c>
      <c r="H19" s="139" t="s">
        <v>388</v>
      </c>
      <c r="I19" s="139" t="s">
        <v>387</v>
      </c>
      <c r="J19" s="139">
        <v>118</v>
      </c>
      <c r="K19" s="139">
        <v>0</v>
      </c>
      <c r="L19" s="139">
        <v>6</v>
      </c>
      <c r="M19" s="139">
        <v>0</v>
      </c>
      <c r="N19" s="139">
        <v>6</v>
      </c>
      <c r="O19">
        <v>105</v>
      </c>
      <c r="P19">
        <v>101</v>
      </c>
    </row>
    <row r="20" spans="1:16" ht="12.75">
      <c r="A20" s="144">
        <v>119</v>
      </c>
      <c r="B20" s="138">
        <v>44325</v>
      </c>
      <c r="C20" s="142">
        <v>0.4583333333333333</v>
      </c>
      <c r="D20" s="139">
        <v>104</v>
      </c>
      <c r="E20" s="139" t="s">
        <v>370</v>
      </c>
      <c r="F20" s="139">
        <v>102</v>
      </c>
      <c r="G20" s="139" t="s">
        <v>46</v>
      </c>
      <c r="H20" s="139" t="s">
        <v>388</v>
      </c>
      <c r="I20" s="139" t="s">
        <v>387</v>
      </c>
      <c r="J20" s="139">
        <v>119</v>
      </c>
      <c r="K20" s="139">
        <v>2</v>
      </c>
      <c r="L20" s="139">
        <v>4</v>
      </c>
      <c r="M20" s="139">
        <v>2</v>
      </c>
      <c r="N20" s="139">
        <v>4</v>
      </c>
      <c r="O20">
        <v>104</v>
      </c>
      <c r="P20">
        <v>102</v>
      </c>
    </row>
    <row r="21" spans="1:16" ht="12.75">
      <c r="A21" s="144">
        <v>120</v>
      </c>
      <c r="B21" s="138">
        <v>44325</v>
      </c>
      <c r="C21" s="142">
        <v>0.4583333333333333</v>
      </c>
      <c r="D21" s="139">
        <v>105</v>
      </c>
      <c r="E21" s="139" t="s">
        <v>532</v>
      </c>
      <c r="F21" s="139">
        <v>103</v>
      </c>
      <c r="G21" s="139" t="s">
        <v>210</v>
      </c>
      <c r="H21" s="139" t="s">
        <v>388</v>
      </c>
      <c r="I21" s="139" t="s">
        <v>387</v>
      </c>
      <c r="J21" s="139">
        <v>120</v>
      </c>
      <c r="K21" s="139">
        <v>0</v>
      </c>
      <c r="L21" s="139">
        <v>6</v>
      </c>
      <c r="M21" s="139">
        <v>6</v>
      </c>
      <c r="N21" s="139">
        <v>0</v>
      </c>
      <c r="O21">
        <v>103</v>
      </c>
      <c r="P21">
        <v>105</v>
      </c>
    </row>
    <row r="22" spans="1:16" ht="12.75">
      <c r="A22" s="144">
        <v>121</v>
      </c>
      <c r="B22" s="138">
        <v>44268</v>
      </c>
      <c r="C22" s="142">
        <v>0.4583333333333333</v>
      </c>
      <c r="D22" s="139">
        <v>106</v>
      </c>
      <c r="E22" s="139" t="s">
        <v>55</v>
      </c>
      <c r="F22" s="139">
        <v>107</v>
      </c>
      <c r="G22" s="139" t="s">
        <v>369</v>
      </c>
      <c r="H22" s="139" t="s">
        <v>386</v>
      </c>
      <c r="I22" s="139" t="s">
        <v>389</v>
      </c>
      <c r="J22" s="139">
        <v>121</v>
      </c>
      <c r="K22" s="139">
        <v>2</v>
      </c>
      <c r="L22" s="139">
        <v>4</v>
      </c>
      <c r="M22" s="139">
        <v>2</v>
      </c>
      <c r="N22" s="139">
        <v>4</v>
      </c>
      <c r="O22">
        <v>106</v>
      </c>
      <c r="P22">
        <v>107</v>
      </c>
    </row>
    <row r="23" spans="1:16" ht="12.75">
      <c r="A23" s="144">
        <v>122</v>
      </c>
      <c r="B23" s="138">
        <v>44268</v>
      </c>
      <c r="C23" s="142">
        <v>0.7083333333333334</v>
      </c>
      <c r="D23" s="139">
        <v>107</v>
      </c>
      <c r="E23" s="139" t="s">
        <v>369</v>
      </c>
      <c r="F23" s="139">
        <v>108</v>
      </c>
      <c r="G23" s="139" t="s">
        <v>54</v>
      </c>
      <c r="H23" s="139" t="s">
        <v>386</v>
      </c>
      <c r="I23" s="139" t="s">
        <v>389</v>
      </c>
      <c r="J23" s="139">
        <v>122</v>
      </c>
      <c r="K23" s="139">
        <v>4</v>
      </c>
      <c r="L23" s="139">
        <v>2</v>
      </c>
      <c r="M23" s="139">
        <v>4</v>
      </c>
      <c r="N23" s="139">
        <v>2</v>
      </c>
      <c r="O23">
        <v>107</v>
      </c>
      <c r="P23">
        <v>108</v>
      </c>
    </row>
    <row r="24" spans="1:16" ht="12.75">
      <c r="A24" s="144">
        <v>124</v>
      </c>
      <c r="B24" s="138">
        <v>44269</v>
      </c>
      <c r="C24" s="142">
        <v>0.4583333333333333</v>
      </c>
      <c r="D24" s="139">
        <v>106</v>
      </c>
      <c r="E24" s="139" t="s">
        <v>55</v>
      </c>
      <c r="F24" s="139">
        <v>108</v>
      </c>
      <c r="G24" s="139" t="s">
        <v>54</v>
      </c>
      <c r="H24" s="139" t="s">
        <v>386</v>
      </c>
      <c r="I24" s="139" t="s">
        <v>389</v>
      </c>
      <c r="J24" s="139">
        <v>124</v>
      </c>
      <c r="K24" s="139">
        <v>3</v>
      </c>
      <c r="L24" s="139">
        <v>3</v>
      </c>
      <c r="M24" s="139">
        <v>3</v>
      </c>
      <c r="N24" s="139">
        <v>3</v>
      </c>
      <c r="O24">
        <v>106</v>
      </c>
      <c r="P24">
        <v>108</v>
      </c>
    </row>
    <row r="25" spans="1:16" ht="12.75">
      <c r="A25" s="144">
        <v>126</v>
      </c>
      <c r="B25" s="138">
        <v>44296</v>
      </c>
      <c r="C25" s="142">
        <v>0.4583333333333333</v>
      </c>
      <c r="D25" s="139">
        <v>107</v>
      </c>
      <c r="E25" s="139" t="s">
        <v>369</v>
      </c>
      <c r="F25" s="139">
        <v>110</v>
      </c>
      <c r="G25" s="139" t="s">
        <v>53</v>
      </c>
      <c r="H25" s="139" t="s">
        <v>386</v>
      </c>
      <c r="I25" s="139" t="s">
        <v>389</v>
      </c>
      <c r="J25" s="139">
        <v>126</v>
      </c>
      <c r="K25" s="139">
        <v>4</v>
      </c>
      <c r="L25" s="139">
        <v>2</v>
      </c>
      <c r="M25" s="139">
        <v>4</v>
      </c>
      <c r="N25" s="139">
        <v>2</v>
      </c>
      <c r="O25">
        <v>107</v>
      </c>
      <c r="P25">
        <v>110</v>
      </c>
    </row>
    <row r="26" spans="1:16" ht="12.75">
      <c r="A26" s="144">
        <v>128</v>
      </c>
      <c r="B26" s="138">
        <v>44296</v>
      </c>
      <c r="C26" s="142">
        <v>0.7083333333333334</v>
      </c>
      <c r="D26" s="139">
        <v>106</v>
      </c>
      <c r="E26" s="139" t="s">
        <v>55</v>
      </c>
      <c r="F26" s="139">
        <v>110</v>
      </c>
      <c r="G26" s="139" t="s">
        <v>53</v>
      </c>
      <c r="H26" s="139" t="s">
        <v>386</v>
      </c>
      <c r="I26" s="139" t="s">
        <v>389</v>
      </c>
      <c r="J26" s="139">
        <v>128</v>
      </c>
      <c r="K26" s="139">
        <v>4</v>
      </c>
      <c r="L26" s="139">
        <v>2</v>
      </c>
      <c r="M26" s="139">
        <v>4</v>
      </c>
      <c r="N26" s="139">
        <v>2</v>
      </c>
      <c r="O26">
        <v>106</v>
      </c>
      <c r="P26">
        <v>110</v>
      </c>
    </row>
    <row r="27" spans="1:16" ht="12.75">
      <c r="A27" s="144">
        <v>130</v>
      </c>
      <c r="B27" s="138">
        <v>44297</v>
      </c>
      <c r="C27" s="142">
        <v>0.4583333333333333</v>
      </c>
      <c r="D27" s="139">
        <v>108</v>
      </c>
      <c r="E27" s="139" t="s">
        <v>54</v>
      </c>
      <c r="F27" s="139">
        <v>110</v>
      </c>
      <c r="G27" s="139" t="s">
        <v>53</v>
      </c>
      <c r="H27" s="139" t="s">
        <v>386</v>
      </c>
      <c r="I27" s="139" t="s">
        <v>389</v>
      </c>
      <c r="J27" s="139">
        <v>130</v>
      </c>
      <c r="K27" s="139">
        <v>5</v>
      </c>
      <c r="L27" s="139">
        <v>1</v>
      </c>
      <c r="M27" s="139">
        <v>5</v>
      </c>
      <c r="N27" s="139">
        <v>1</v>
      </c>
      <c r="O27">
        <v>108</v>
      </c>
      <c r="P27">
        <v>110</v>
      </c>
    </row>
    <row r="28" spans="1:16" ht="12.75">
      <c r="A28" s="144">
        <v>131</v>
      </c>
      <c r="B28" s="138">
        <v>44310</v>
      </c>
      <c r="C28" s="142">
        <v>0.4583333333333333</v>
      </c>
      <c r="D28" s="139">
        <v>107</v>
      </c>
      <c r="E28" s="139" t="s">
        <v>369</v>
      </c>
      <c r="F28" s="139">
        <v>106</v>
      </c>
      <c r="G28" s="139" t="s">
        <v>55</v>
      </c>
      <c r="H28" s="139" t="s">
        <v>386</v>
      </c>
      <c r="I28" s="139" t="s">
        <v>389</v>
      </c>
      <c r="J28" s="139">
        <v>131</v>
      </c>
      <c r="K28" s="139">
        <v>4</v>
      </c>
      <c r="L28" s="139">
        <v>2</v>
      </c>
      <c r="M28" s="139">
        <v>2</v>
      </c>
      <c r="N28" s="139">
        <v>4</v>
      </c>
      <c r="O28">
        <v>106</v>
      </c>
      <c r="P28">
        <v>107</v>
      </c>
    </row>
    <row r="29" spans="1:16" ht="12.75">
      <c r="A29" s="144">
        <v>132</v>
      </c>
      <c r="B29" s="138">
        <v>44310</v>
      </c>
      <c r="C29" s="142">
        <v>0.7083333333333334</v>
      </c>
      <c r="D29" s="139">
        <v>108</v>
      </c>
      <c r="E29" s="139" t="s">
        <v>54</v>
      </c>
      <c r="F29" s="139">
        <v>107</v>
      </c>
      <c r="G29" s="139" t="s">
        <v>369</v>
      </c>
      <c r="H29" s="139" t="s">
        <v>386</v>
      </c>
      <c r="I29" s="139" t="s">
        <v>389</v>
      </c>
      <c r="J29" s="139">
        <v>132</v>
      </c>
      <c r="K29" s="139">
        <v>2</v>
      </c>
      <c r="L29" s="139">
        <v>4</v>
      </c>
      <c r="M29" s="139">
        <v>2</v>
      </c>
      <c r="N29" s="139">
        <v>4</v>
      </c>
      <c r="O29">
        <v>108</v>
      </c>
      <c r="P29">
        <v>107</v>
      </c>
    </row>
    <row r="30" spans="1:16" ht="12.75">
      <c r="A30" s="144">
        <v>134</v>
      </c>
      <c r="B30" s="138">
        <v>44311</v>
      </c>
      <c r="C30" s="142">
        <v>0.4583333333333333</v>
      </c>
      <c r="D30" s="139">
        <v>108</v>
      </c>
      <c r="E30" s="139" t="s">
        <v>54</v>
      </c>
      <c r="F30" s="139">
        <v>106</v>
      </c>
      <c r="G30" s="139" t="s">
        <v>55</v>
      </c>
      <c r="H30" s="139" t="s">
        <v>386</v>
      </c>
      <c r="I30" s="139" t="s">
        <v>389</v>
      </c>
      <c r="J30" s="139">
        <v>134</v>
      </c>
      <c r="K30" s="139">
        <v>1</v>
      </c>
      <c r="L30" s="139">
        <v>5</v>
      </c>
      <c r="M30" s="139">
        <v>1</v>
      </c>
      <c r="N30" s="139">
        <v>5</v>
      </c>
      <c r="O30">
        <v>108</v>
      </c>
      <c r="P30">
        <v>106</v>
      </c>
    </row>
    <row r="31" spans="1:16" ht="12.75">
      <c r="A31" s="144">
        <v>136</v>
      </c>
      <c r="B31" s="138">
        <v>44324</v>
      </c>
      <c r="C31" s="142">
        <v>0.4583333333333333</v>
      </c>
      <c r="D31" s="139">
        <v>110</v>
      </c>
      <c r="E31" s="139" t="s">
        <v>53</v>
      </c>
      <c r="F31" s="139">
        <v>107</v>
      </c>
      <c r="G31" s="139" t="s">
        <v>369</v>
      </c>
      <c r="H31" s="139" t="s">
        <v>386</v>
      </c>
      <c r="I31" s="139" t="s">
        <v>389</v>
      </c>
      <c r="J31" s="139">
        <v>136</v>
      </c>
      <c r="K31" s="139">
        <v>3</v>
      </c>
      <c r="L31" s="139">
        <v>3</v>
      </c>
      <c r="M31" s="139">
        <v>3</v>
      </c>
      <c r="N31" s="139">
        <v>3</v>
      </c>
      <c r="O31">
        <v>107</v>
      </c>
      <c r="P31">
        <v>110</v>
      </c>
    </row>
    <row r="32" spans="1:16" ht="12.75">
      <c r="A32" s="144">
        <v>138</v>
      </c>
      <c r="B32" s="138">
        <v>44324</v>
      </c>
      <c r="C32" s="142">
        <v>0.7083333333333334</v>
      </c>
      <c r="D32" s="139">
        <v>110</v>
      </c>
      <c r="E32" s="139" t="s">
        <v>53</v>
      </c>
      <c r="F32" s="139">
        <v>106</v>
      </c>
      <c r="G32" s="139" t="s">
        <v>55</v>
      </c>
      <c r="H32" s="139" t="s">
        <v>386</v>
      </c>
      <c r="I32" s="139" t="s">
        <v>389</v>
      </c>
      <c r="J32" s="139">
        <v>138</v>
      </c>
      <c r="K32" s="139">
        <v>0</v>
      </c>
      <c r="L32" s="139">
        <v>6</v>
      </c>
      <c r="M32" s="139">
        <v>0</v>
      </c>
      <c r="N32" s="139">
        <v>6</v>
      </c>
      <c r="O32">
        <v>110</v>
      </c>
      <c r="P32">
        <v>106</v>
      </c>
    </row>
    <row r="33" spans="1:16" ht="12.75">
      <c r="A33" s="144">
        <v>140</v>
      </c>
      <c r="B33" s="138">
        <v>44325</v>
      </c>
      <c r="C33" s="142">
        <v>0.4583333333333333</v>
      </c>
      <c r="D33" s="139">
        <v>110</v>
      </c>
      <c r="E33" s="139" t="s">
        <v>53</v>
      </c>
      <c r="F33" s="139">
        <v>108</v>
      </c>
      <c r="G33" s="139" t="s">
        <v>54</v>
      </c>
      <c r="H33" s="139" t="s">
        <v>386</v>
      </c>
      <c r="I33" s="139" t="s">
        <v>389</v>
      </c>
      <c r="J33" s="139">
        <v>140</v>
      </c>
      <c r="K33" s="139">
        <v>3</v>
      </c>
      <c r="L33" s="139">
        <v>3</v>
      </c>
      <c r="M33" s="139">
        <v>3</v>
      </c>
      <c r="N33" s="139">
        <v>3</v>
      </c>
      <c r="O33">
        <v>108</v>
      </c>
      <c r="P33">
        <v>110</v>
      </c>
    </row>
    <row r="34" spans="1:16" ht="12.75">
      <c r="A34" s="144">
        <v>142</v>
      </c>
      <c r="B34" s="138">
        <v>44268</v>
      </c>
      <c r="C34" s="142">
        <v>0.7083333333333334</v>
      </c>
      <c r="D34" s="139">
        <v>202</v>
      </c>
      <c r="E34" s="139" t="s">
        <v>52</v>
      </c>
      <c r="F34" s="139">
        <v>203</v>
      </c>
      <c r="G34" s="139" t="s">
        <v>50</v>
      </c>
      <c r="H34" s="139" t="s">
        <v>52</v>
      </c>
      <c r="I34" s="139" t="s">
        <v>390</v>
      </c>
      <c r="J34" s="139">
        <v>142</v>
      </c>
      <c r="K34" s="139">
        <v>4</v>
      </c>
      <c r="L34" s="139">
        <v>2</v>
      </c>
      <c r="M34" s="139">
        <v>4</v>
      </c>
      <c r="N34" s="139">
        <v>2</v>
      </c>
      <c r="O34">
        <v>202</v>
      </c>
      <c r="P34">
        <v>203</v>
      </c>
    </row>
    <row r="35" spans="1:16" ht="12.75">
      <c r="A35" s="144">
        <v>143</v>
      </c>
      <c r="B35" s="138">
        <v>44268</v>
      </c>
      <c r="C35" s="142">
        <v>0.7083333333333334</v>
      </c>
      <c r="D35" s="139">
        <v>204</v>
      </c>
      <c r="E35" s="139" t="s">
        <v>208</v>
      </c>
      <c r="F35" s="139">
        <v>205</v>
      </c>
      <c r="G35" s="139" t="s">
        <v>209</v>
      </c>
      <c r="H35" s="139" t="s">
        <v>52</v>
      </c>
      <c r="I35" s="139" t="s">
        <v>390</v>
      </c>
      <c r="J35" s="139">
        <v>143</v>
      </c>
      <c r="K35" s="139">
        <v>2</v>
      </c>
      <c r="L35" s="139">
        <v>4</v>
      </c>
      <c r="M35" s="139">
        <v>2</v>
      </c>
      <c r="N35" s="139">
        <v>4</v>
      </c>
      <c r="O35">
        <v>204</v>
      </c>
      <c r="P35">
        <v>205</v>
      </c>
    </row>
    <row r="36" spans="1:16" ht="12.75">
      <c r="A36" s="144">
        <v>146</v>
      </c>
      <c r="B36" s="138">
        <v>44296</v>
      </c>
      <c r="C36" s="142">
        <v>0.7083333333333334</v>
      </c>
      <c r="D36" s="139">
        <v>202</v>
      </c>
      <c r="E36" s="139" t="s">
        <v>52</v>
      </c>
      <c r="F36" s="139">
        <v>205</v>
      </c>
      <c r="G36" s="139" t="s">
        <v>209</v>
      </c>
      <c r="H36" s="139" t="s">
        <v>209</v>
      </c>
      <c r="I36" s="139" t="s">
        <v>390</v>
      </c>
      <c r="J36" s="139">
        <v>146</v>
      </c>
      <c r="K36" s="139">
        <v>2</v>
      </c>
      <c r="L36" s="139">
        <v>4</v>
      </c>
      <c r="M36" s="139">
        <v>4</v>
      </c>
      <c r="N36" s="139">
        <v>2</v>
      </c>
      <c r="O36">
        <v>205</v>
      </c>
      <c r="P36">
        <v>202</v>
      </c>
    </row>
    <row r="37" spans="1:16" ht="12.75">
      <c r="A37" s="144">
        <v>147</v>
      </c>
      <c r="B37" s="138">
        <v>44296</v>
      </c>
      <c r="C37" s="142">
        <v>0.7083333333333334</v>
      </c>
      <c r="D37" s="139">
        <v>203</v>
      </c>
      <c r="E37" s="139" t="s">
        <v>50</v>
      </c>
      <c r="F37" s="139">
        <v>204</v>
      </c>
      <c r="G37" s="139" t="s">
        <v>208</v>
      </c>
      <c r="H37" s="139" t="s">
        <v>209</v>
      </c>
      <c r="I37" s="139" t="s">
        <v>390</v>
      </c>
      <c r="J37" s="139">
        <v>147</v>
      </c>
      <c r="K37" s="139">
        <v>1</v>
      </c>
      <c r="L37" s="139">
        <v>5</v>
      </c>
      <c r="M37" s="139">
        <v>1</v>
      </c>
      <c r="N37" s="139">
        <v>5</v>
      </c>
      <c r="O37">
        <v>203</v>
      </c>
      <c r="P37">
        <v>204</v>
      </c>
    </row>
    <row r="38" spans="1:16" ht="12.75">
      <c r="A38" s="144">
        <v>149</v>
      </c>
      <c r="B38" s="138">
        <v>44297</v>
      </c>
      <c r="C38" s="142">
        <v>0.4583333333333333</v>
      </c>
      <c r="D38" s="139">
        <v>202</v>
      </c>
      <c r="E38" s="139" t="s">
        <v>52</v>
      </c>
      <c r="F38" s="139">
        <v>204</v>
      </c>
      <c r="G38" s="139" t="s">
        <v>208</v>
      </c>
      <c r="H38" s="139" t="s">
        <v>209</v>
      </c>
      <c r="I38" s="139" t="s">
        <v>390</v>
      </c>
      <c r="J38" s="139">
        <v>149</v>
      </c>
      <c r="K38" s="139">
        <v>2</v>
      </c>
      <c r="L38" s="139">
        <v>4</v>
      </c>
      <c r="M38" s="139">
        <v>4</v>
      </c>
      <c r="N38" s="139">
        <v>2</v>
      </c>
      <c r="O38">
        <v>204</v>
      </c>
      <c r="P38">
        <v>202</v>
      </c>
    </row>
    <row r="39" spans="1:16" ht="12.75">
      <c r="A39" s="144">
        <v>150</v>
      </c>
      <c r="B39" s="138">
        <v>44297</v>
      </c>
      <c r="C39" s="142">
        <v>0.4583333333333333</v>
      </c>
      <c r="D39" s="139">
        <v>203</v>
      </c>
      <c r="E39" s="139" t="s">
        <v>50</v>
      </c>
      <c r="F39" s="139">
        <v>205</v>
      </c>
      <c r="G39" s="139" t="s">
        <v>209</v>
      </c>
      <c r="H39" s="139" t="s">
        <v>209</v>
      </c>
      <c r="I39" s="139" t="s">
        <v>390</v>
      </c>
      <c r="J39" s="139">
        <v>150</v>
      </c>
      <c r="K39" s="139">
        <v>2</v>
      </c>
      <c r="L39" s="139">
        <v>4</v>
      </c>
      <c r="M39" s="139">
        <v>4</v>
      </c>
      <c r="N39" s="139">
        <v>2</v>
      </c>
      <c r="O39">
        <v>205</v>
      </c>
      <c r="P39">
        <v>203</v>
      </c>
    </row>
    <row r="40" spans="1:16" ht="12.75">
      <c r="A40" s="144">
        <v>152</v>
      </c>
      <c r="B40" s="138">
        <v>44310</v>
      </c>
      <c r="C40" s="142">
        <v>0.7083333333333334</v>
      </c>
      <c r="D40" s="139">
        <v>203</v>
      </c>
      <c r="E40" s="139" t="s">
        <v>50</v>
      </c>
      <c r="F40" s="139">
        <v>202</v>
      </c>
      <c r="G40" s="139" t="s">
        <v>52</v>
      </c>
      <c r="H40" s="139" t="s">
        <v>52</v>
      </c>
      <c r="I40" s="139" t="s">
        <v>390</v>
      </c>
      <c r="J40" s="139">
        <v>152</v>
      </c>
      <c r="K40" s="139">
        <v>0</v>
      </c>
      <c r="L40" s="139">
        <v>6</v>
      </c>
      <c r="M40" s="139">
        <v>0</v>
      </c>
      <c r="N40" s="139">
        <v>6</v>
      </c>
      <c r="O40">
        <v>203</v>
      </c>
      <c r="P40">
        <v>202</v>
      </c>
    </row>
    <row r="41" spans="1:16" ht="12.75">
      <c r="A41" s="144">
        <v>153</v>
      </c>
      <c r="B41" s="138">
        <v>44310</v>
      </c>
      <c r="C41" s="142">
        <v>0.7083333333333334</v>
      </c>
      <c r="D41" s="139">
        <v>205</v>
      </c>
      <c r="E41" s="139" t="s">
        <v>209</v>
      </c>
      <c r="F41" s="139">
        <v>204</v>
      </c>
      <c r="G41" s="139" t="s">
        <v>208</v>
      </c>
      <c r="H41" s="139" t="s">
        <v>52</v>
      </c>
      <c r="I41" s="139" t="s">
        <v>390</v>
      </c>
      <c r="J41" s="139">
        <v>153</v>
      </c>
      <c r="K41" s="139">
        <v>3</v>
      </c>
      <c r="L41" s="139">
        <v>3</v>
      </c>
      <c r="M41" s="139">
        <v>3</v>
      </c>
      <c r="N41" s="139">
        <v>3</v>
      </c>
      <c r="O41">
        <v>205</v>
      </c>
      <c r="P41">
        <v>204</v>
      </c>
    </row>
    <row r="42" spans="1:16" ht="12.75">
      <c r="A42" s="144">
        <v>156</v>
      </c>
      <c r="B42" s="138">
        <v>44324</v>
      </c>
      <c r="C42" s="142">
        <v>0.7083333333333334</v>
      </c>
      <c r="D42" s="139">
        <v>205</v>
      </c>
      <c r="E42" s="139" t="s">
        <v>209</v>
      </c>
      <c r="F42" s="139">
        <v>202</v>
      </c>
      <c r="G42" s="139" t="s">
        <v>52</v>
      </c>
      <c r="H42" s="139" t="s">
        <v>208</v>
      </c>
      <c r="I42" s="139" t="s">
        <v>390</v>
      </c>
      <c r="J42" s="139">
        <v>156</v>
      </c>
      <c r="K42" s="139">
        <v>2</v>
      </c>
      <c r="L42" s="139">
        <v>4</v>
      </c>
      <c r="M42" s="139">
        <v>4</v>
      </c>
      <c r="N42" s="139">
        <v>2</v>
      </c>
      <c r="O42">
        <v>202</v>
      </c>
      <c r="P42">
        <v>205</v>
      </c>
    </row>
    <row r="43" spans="1:16" ht="12.75">
      <c r="A43" s="144">
        <v>157</v>
      </c>
      <c r="B43" s="138">
        <v>44324</v>
      </c>
      <c r="C43" s="142">
        <v>0.7083333333333334</v>
      </c>
      <c r="D43" s="139">
        <v>204</v>
      </c>
      <c r="E43" s="139" t="s">
        <v>208</v>
      </c>
      <c r="F43" s="139">
        <v>203</v>
      </c>
      <c r="G43" s="139" t="s">
        <v>50</v>
      </c>
      <c r="H43" s="139" t="s">
        <v>208</v>
      </c>
      <c r="I43" s="139" t="s">
        <v>390</v>
      </c>
      <c r="J43" s="139">
        <v>157</v>
      </c>
      <c r="K43" s="139">
        <v>4</v>
      </c>
      <c r="L43" s="139">
        <v>2</v>
      </c>
      <c r="M43" s="139">
        <v>2</v>
      </c>
      <c r="N43" s="139">
        <v>4</v>
      </c>
      <c r="O43">
        <v>203</v>
      </c>
      <c r="P43">
        <v>204</v>
      </c>
    </row>
    <row r="44" spans="1:16" ht="12.75">
      <c r="A44" s="144">
        <v>159</v>
      </c>
      <c r="B44" s="138">
        <v>44325</v>
      </c>
      <c r="C44" s="142">
        <v>0.4583333333333333</v>
      </c>
      <c r="D44" s="139">
        <v>204</v>
      </c>
      <c r="E44" s="139" t="s">
        <v>208</v>
      </c>
      <c r="F44" s="139">
        <v>202</v>
      </c>
      <c r="G44" s="139" t="s">
        <v>52</v>
      </c>
      <c r="H44" s="139" t="s">
        <v>208</v>
      </c>
      <c r="I44" s="139" t="s">
        <v>390</v>
      </c>
      <c r="J44" s="139">
        <v>159</v>
      </c>
      <c r="K44" s="139">
        <v>5</v>
      </c>
      <c r="L44" s="139">
        <v>1</v>
      </c>
      <c r="M44" s="139">
        <v>1</v>
      </c>
      <c r="N44" s="139">
        <v>5</v>
      </c>
      <c r="O44">
        <v>202</v>
      </c>
      <c r="P44">
        <v>204</v>
      </c>
    </row>
    <row r="45" spans="1:16" ht="12.75">
      <c r="A45" s="144">
        <v>160</v>
      </c>
      <c r="B45" s="138">
        <v>44325</v>
      </c>
      <c r="C45" s="142">
        <v>0.4583333333333333</v>
      </c>
      <c r="D45" s="139">
        <v>205</v>
      </c>
      <c r="E45" s="139" t="s">
        <v>209</v>
      </c>
      <c r="F45" s="139">
        <v>203</v>
      </c>
      <c r="G45" s="139" t="s">
        <v>50</v>
      </c>
      <c r="H45" s="139" t="s">
        <v>208</v>
      </c>
      <c r="I45" s="139" t="s">
        <v>390</v>
      </c>
      <c r="J45" s="139">
        <v>160</v>
      </c>
      <c r="K45" s="139">
        <v>5</v>
      </c>
      <c r="L45" s="139">
        <v>1</v>
      </c>
      <c r="M45" s="139">
        <v>5</v>
      </c>
      <c r="N45" s="139">
        <v>1</v>
      </c>
      <c r="O45">
        <v>205</v>
      </c>
      <c r="P45">
        <v>203</v>
      </c>
    </row>
    <row r="46" spans="1:16" ht="12.75">
      <c r="A46" s="144">
        <v>163</v>
      </c>
      <c r="B46" s="138">
        <v>44268</v>
      </c>
      <c r="C46" s="142">
        <v>0.7083333333333334</v>
      </c>
      <c r="D46" s="139">
        <v>209</v>
      </c>
      <c r="E46" s="139" t="s">
        <v>371</v>
      </c>
      <c r="F46" s="139">
        <v>210</v>
      </c>
      <c r="G46" s="139" t="s">
        <v>391</v>
      </c>
      <c r="H46" s="139" t="s">
        <v>52</v>
      </c>
      <c r="I46" s="139" t="s">
        <v>392</v>
      </c>
      <c r="J46" s="139">
        <v>163</v>
      </c>
      <c r="K46" s="139">
        <v>2</v>
      </c>
      <c r="L46" s="139">
        <v>4</v>
      </c>
      <c r="M46" s="139">
        <v>2</v>
      </c>
      <c r="N46" s="139">
        <v>4</v>
      </c>
      <c r="O46">
        <v>209</v>
      </c>
      <c r="P46">
        <v>210</v>
      </c>
    </row>
    <row r="47" spans="1:16" ht="12.75">
      <c r="A47" s="144">
        <v>164</v>
      </c>
      <c r="B47" s="138">
        <v>44268</v>
      </c>
      <c r="C47" s="142">
        <v>0.7083333333333334</v>
      </c>
      <c r="D47" s="139">
        <v>206</v>
      </c>
      <c r="E47" s="139" t="s">
        <v>51</v>
      </c>
      <c r="F47" s="139">
        <v>208</v>
      </c>
      <c r="G47" s="139" t="s">
        <v>49</v>
      </c>
      <c r="H47" s="139" t="s">
        <v>52</v>
      </c>
      <c r="I47" s="139" t="s">
        <v>392</v>
      </c>
      <c r="J47" s="139">
        <v>164</v>
      </c>
      <c r="K47" s="139">
        <v>3</v>
      </c>
      <c r="L47" s="139">
        <v>3</v>
      </c>
      <c r="M47" s="139">
        <v>3</v>
      </c>
      <c r="N47" s="139">
        <v>3</v>
      </c>
      <c r="O47">
        <v>208</v>
      </c>
      <c r="P47">
        <v>206</v>
      </c>
    </row>
    <row r="48" spans="1:16" ht="12.75">
      <c r="A48" s="144">
        <v>165</v>
      </c>
      <c r="B48" s="138">
        <v>44296</v>
      </c>
      <c r="C48" s="142">
        <v>0.4583333333333333</v>
      </c>
      <c r="D48" s="139">
        <v>206</v>
      </c>
      <c r="E48" s="139" t="s">
        <v>51</v>
      </c>
      <c r="F48" s="139">
        <v>209</v>
      </c>
      <c r="G48" s="139" t="s">
        <v>371</v>
      </c>
      <c r="H48" s="139" t="s">
        <v>49</v>
      </c>
      <c r="I48" s="139" t="s">
        <v>392</v>
      </c>
      <c r="J48" s="139">
        <v>165</v>
      </c>
      <c r="K48" s="139">
        <v>1</v>
      </c>
      <c r="L48" s="139">
        <v>5</v>
      </c>
      <c r="M48" s="139">
        <v>1</v>
      </c>
      <c r="N48" s="139">
        <v>5</v>
      </c>
      <c r="O48">
        <v>206</v>
      </c>
      <c r="P48">
        <v>209</v>
      </c>
    </row>
    <row r="49" spans="1:16" ht="12.75">
      <c r="A49" s="144">
        <v>166</v>
      </c>
      <c r="B49" s="138">
        <v>44296</v>
      </c>
      <c r="C49" s="142">
        <v>0.4583333333333333</v>
      </c>
      <c r="D49" s="139">
        <v>208</v>
      </c>
      <c r="E49" s="139" t="s">
        <v>49</v>
      </c>
      <c r="F49" s="139">
        <v>210</v>
      </c>
      <c r="G49" s="139" t="s">
        <v>391</v>
      </c>
      <c r="H49" s="139" t="s">
        <v>49</v>
      </c>
      <c r="I49" s="139" t="s">
        <v>392</v>
      </c>
      <c r="J49" s="139">
        <v>166</v>
      </c>
      <c r="K49" s="139">
        <v>4</v>
      </c>
      <c r="L49" s="139">
        <v>2</v>
      </c>
      <c r="M49" s="139">
        <v>4</v>
      </c>
      <c r="N49" s="139">
        <v>2</v>
      </c>
      <c r="O49">
        <v>208</v>
      </c>
      <c r="P49">
        <v>210</v>
      </c>
    </row>
    <row r="50" spans="1:16" ht="12.75">
      <c r="A50" s="144">
        <v>168</v>
      </c>
      <c r="B50" s="138">
        <v>44296</v>
      </c>
      <c r="C50" s="142">
        <v>0.7083333333333334</v>
      </c>
      <c r="D50" s="139">
        <v>208</v>
      </c>
      <c r="E50" s="139" t="s">
        <v>49</v>
      </c>
      <c r="F50" s="139">
        <v>209</v>
      </c>
      <c r="G50" s="139" t="s">
        <v>371</v>
      </c>
      <c r="H50" s="139" t="s">
        <v>49</v>
      </c>
      <c r="I50" s="139" t="s">
        <v>392</v>
      </c>
      <c r="J50" s="139">
        <v>168</v>
      </c>
      <c r="K50" s="139">
        <v>4</v>
      </c>
      <c r="L50" s="139">
        <v>2</v>
      </c>
      <c r="M50" s="139">
        <v>4</v>
      </c>
      <c r="N50" s="139">
        <v>2</v>
      </c>
      <c r="O50">
        <v>208</v>
      </c>
      <c r="P50">
        <v>209</v>
      </c>
    </row>
    <row r="51" spans="1:16" ht="12.75">
      <c r="A51" s="144">
        <v>169</v>
      </c>
      <c r="B51" s="138">
        <v>44296</v>
      </c>
      <c r="C51" s="142">
        <v>0.7083333333333334</v>
      </c>
      <c r="D51" s="139">
        <v>206</v>
      </c>
      <c r="E51" s="139" t="s">
        <v>51</v>
      </c>
      <c r="F51" s="139">
        <v>210</v>
      </c>
      <c r="G51" s="139" t="s">
        <v>391</v>
      </c>
      <c r="H51" s="139" t="s">
        <v>49</v>
      </c>
      <c r="I51" s="139" t="s">
        <v>392</v>
      </c>
      <c r="J51" s="139">
        <v>169</v>
      </c>
      <c r="K51" s="139">
        <v>3</v>
      </c>
      <c r="L51" s="139">
        <v>3</v>
      </c>
      <c r="M51" s="139">
        <v>3</v>
      </c>
      <c r="N51" s="139">
        <v>3</v>
      </c>
      <c r="O51">
        <v>206</v>
      </c>
      <c r="P51">
        <v>210</v>
      </c>
    </row>
    <row r="52" spans="1:16" ht="12.75">
      <c r="A52" s="144">
        <v>173</v>
      </c>
      <c r="B52" s="138">
        <v>44310</v>
      </c>
      <c r="C52" s="142">
        <v>0.7083333333333334</v>
      </c>
      <c r="D52" s="139">
        <v>210</v>
      </c>
      <c r="E52" s="139" t="s">
        <v>391</v>
      </c>
      <c r="F52" s="139">
        <v>209</v>
      </c>
      <c r="G52" s="139" t="s">
        <v>371</v>
      </c>
      <c r="H52" s="139" t="s">
        <v>52</v>
      </c>
      <c r="I52" s="139" t="s">
        <v>392</v>
      </c>
      <c r="J52" s="139">
        <v>173</v>
      </c>
      <c r="K52" s="139">
        <v>2</v>
      </c>
      <c r="L52" s="139">
        <v>4</v>
      </c>
      <c r="M52" s="139">
        <v>2</v>
      </c>
      <c r="N52" s="139">
        <v>4</v>
      </c>
      <c r="O52">
        <v>210</v>
      </c>
      <c r="P52">
        <v>209</v>
      </c>
    </row>
    <row r="53" spans="1:16" ht="12.75">
      <c r="A53" s="144">
        <v>174</v>
      </c>
      <c r="B53" s="138">
        <v>44310</v>
      </c>
      <c r="C53" s="142">
        <v>0.7083333333333334</v>
      </c>
      <c r="D53" s="139">
        <v>208</v>
      </c>
      <c r="E53" s="139" t="s">
        <v>49</v>
      </c>
      <c r="F53" s="139">
        <v>206</v>
      </c>
      <c r="G53" s="139" t="s">
        <v>51</v>
      </c>
      <c r="H53" s="139" t="s">
        <v>52</v>
      </c>
      <c r="I53" s="139" t="s">
        <v>392</v>
      </c>
      <c r="J53" s="139">
        <v>174</v>
      </c>
      <c r="K53" s="139">
        <v>3</v>
      </c>
      <c r="L53" s="139">
        <v>3</v>
      </c>
      <c r="M53" s="139">
        <v>3</v>
      </c>
      <c r="N53" s="139">
        <v>3</v>
      </c>
      <c r="O53">
        <v>206</v>
      </c>
      <c r="P53">
        <v>208</v>
      </c>
    </row>
    <row r="54" spans="1:16" ht="12.75">
      <c r="A54" s="144">
        <v>175</v>
      </c>
      <c r="B54" s="138">
        <v>44324</v>
      </c>
      <c r="C54" s="142">
        <v>0.4583333333333333</v>
      </c>
      <c r="D54" s="139">
        <v>209</v>
      </c>
      <c r="E54" s="139" t="s">
        <v>371</v>
      </c>
      <c r="F54" s="139">
        <v>206</v>
      </c>
      <c r="G54" s="139" t="s">
        <v>51</v>
      </c>
      <c r="H54" s="139" t="s">
        <v>49</v>
      </c>
      <c r="I54" s="139" t="s">
        <v>392</v>
      </c>
      <c r="J54" s="139">
        <v>175</v>
      </c>
      <c r="K54" s="139">
        <v>3</v>
      </c>
      <c r="L54" s="139">
        <v>3</v>
      </c>
      <c r="M54" s="139">
        <v>3</v>
      </c>
      <c r="N54" s="139">
        <v>3</v>
      </c>
      <c r="O54">
        <v>206</v>
      </c>
      <c r="P54">
        <v>209</v>
      </c>
    </row>
    <row r="55" spans="1:16" ht="12.75">
      <c r="A55" s="144">
        <v>176</v>
      </c>
      <c r="B55" s="138">
        <v>44324</v>
      </c>
      <c r="C55" s="142">
        <v>0.4583333333333333</v>
      </c>
      <c r="D55" s="139">
        <v>210</v>
      </c>
      <c r="E55" s="139" t="s">
        <v>391</v>
      </c>
      <c r="F55" s="139">
        <v>208</v>
      </c>
      <c r="G55" s="139" t="s">
        <v>49</v>
      </c>
      <c r="H55" s="139" t="s">
        <v>49</v>
      </c>
      <c r="I55" s="139" t="s">
        <v>392</v>
      </c>
      <c r="J55" s="139">
        <v>176</v>
      </c>
      <c r="K55" s="139">
        <v>5</v>
      </c>
      <c r="L55" s="139">
        <v>1</v>
      </c>
      <c r="M55" s="139">
        <v>5</v>
      </c>
      <c r="N55" s="139">
        <v>1</v>
      </c>
      <c r="O55">
        <v>210</v>
      </c>
      <c r="P55">
        <v>208</v>
      </c>
    </row>
    <row r="56" spans="1:16" ht="12.75">
      <c r="A56" s="144">
        <v>178</v>
      </c>
      <c r="B56" s="138">
        <v>44324</v>
      </c>
      <c r="C56" s="142">
        <v>0.7083333333333334</v>
      </c>
      <c r="D56" s="139">
        <v>209</v>
      </c>
      <c r="E56" s="139" t="s">
        <v>371</v>
      </c>
      <c r="F56" s="139">
        <v>208</v>
      </c>
      <c r="G56" s="139" t="s">
        <v>49</v>
      </c>
      <c r="H56" s="139" t="s">
        <v>49</v>
      </c>
      <c r="I56" s="139" t="s">
        <v>392</v>
      </c>
      <c r="J56" s="139">
        <v>178</v>
      </c>
      <c r="K56" s="139">
        <v>3</v>
      </c>
      <c r="L56" s="139">
        <v>3</v>
      </c>
      <c r="M56" s="139">
        <v>3</v>
      </c>
      <c r="N56" s="139">
        <v>3</v>
      </c>
      <c r="O56">
        <v>208</v>
      </c>
      <c r="P56">
        <v>209</v>
      </c>
    </row>
    <row r="57" spans="1:16" ht="12.75">
      <c r="A57" s="144">
        <v>179</v>
      </c>
      <c r="B57" s="138">
        <v>44324</v>
      </c>
      <c r="C57" s="142">
        <v>0.7083333333333334</v>
      </c>
      <c r="D57" s="139">
        <v>210</v>
      </c>
      <c r="E57" s="139" t="s">
        <v>391</v>
      </c>
      <c r="F57" s="139">
        <v>206</v>
      </c>
      <c r="G57" s="139" t="s">
        <v>51</v>
      </c>
      <c r="H57" s="139" t="s">
        <v>49</v>
      </c>
      <c r="I57" s="139" t="s">
        <v>392</v>
      </c>
      <c r="J57" s="139">
        <v>179</v>
      </c>
      <c r="K57" s="139">
        <v>5</v>
      </c>
      <c r="L57" s="139">
        <v>1</v>
      </c>
      <c r="M57" s="139">
        <v>5</v>
      </c>
      <c r="N57" s="139">
        <v>1</v>
      </c>
      <c r="O57">
        <v>210</v>
      </c>
      <c r="P57">
        <v>206</v>
      </c>
    </row>
    <row r="58" spans="1:16" ht="12.75">
      <c r="A58" s="144">
        <v>183</v>
      </c>
      <c r="B58" s="138">
        <v>44268</v>
      </c>
      <c r="C58" s="142">
        <v>0.7083333333333334</v>
      </c>
      <c r="D58" s="139">
        <v>304</v>
      </c>
      <c r="E58" s="139" t="s">
        <v>393</v>
      </c>
      <c r="F58" s="139">
        <v>305</v>
      </c>
      <c r="G58" s="139" t="s">
        <v>212</v>
      </c>
      <c r="H58" s="139" t="s">
        <v>212</v>
      </c>
      <c r="I58" s="139" t="s">
        <v>394</v>
      </c>
      <c r="J58" s="139">
        <v>183</v>
      </c>
      <c r="K58" s="139">
        <v>1</v>
      </c>
      <c r="L58" s="139">
        <v>5</v>
      </c>
      <c r="M58" s="139">
        <v>1</v>
      </c>
      <c r="N58" s="139">
        <v>5</v>
      </c>
      <c r="O58">
        <v>304</v>
      </c>
      <c r="P58">
        <v>305</v>
      </c>
    </row>
    <row r="59" spans="1:16" ht="12.75">
      <c r="A59" s="144">
        <v>184</v>
      </c>
      <c r="B59" s="138">
        <v>44268</v>
      </c>
      <c r="C59" s="142">
        <v>0.7083333333333334</v>
      </c>
      <c r="D59" s="139">
        <v>301</v>
      </c>
      <c r="E59" s="139" t="s">
        <v>211</v>
      </c>
      <c r="F59" s="139">
        <v>303</v>
      </c>
      <c r="G59" s="139" t="s">
        <v>47</v>
      </c>
      <c r="H59" s="139" t="s">
        <v>212</v>
      </c>
      <c r="I59" s="139" t="s">
        <v>394</v>
      </c>
      <c r="J59" s="139">
        <v>184</v>
      </c>
      <c r="K59" s="139">
        <v>2</v>
      </c>
      <c r="L59" s="139">
        <v>4</v>
      </c>
      <c r="M59" s="139">
        <v>2</v>
      </c>
      <c r="N59" s="139">
        <v>4</v>
      </c>
      <c r="O59">
        <v>301</v>
      </c>
      <c r="P59">
        <v>303</v>
      </c>
    </row>
    <row r="60" spans="1:16" ht="12.75">
      <c r="A60" s="144">
        <v>185</v>
      </c>
      <c r="B60" s="138">
        <v>44296</v>
      </c>
      <c r="C60" s="142">
        <v>0.4583333333333333</v>
      </c>
      <c r="D60" s="139">
        <v>301</v>
      </c>
      <c r="E60" s="139" t="s">
        <v>211</v>
      </c>
      <c r="F60" s="139">
        <v>304</v>
      </c>
      <c r="G60" s="139" t="s">
        <v>393</v>
      </c>
      <c r="H60" s="139" t="s">
        <v>395</v>
      </c>
      <c r="I60" s="139" t="s">
        <v>394</v>
      </c>
      <c r="J60" s="139">
        <v>185</v>
      </c>
      <c r="K60" s="139">
        <v>1</v>
      </c>
      <c r="L60" s="139">
        <v>5</v>
      </c>
      <c r="M60" s="139">
        <v>5</v>
      </c>
      <c r="N60" s="139">
        <v>1</v>
      </c>
      <c r="O60">
        <v>304</v>
      </c>
      <c r="P60">
        <v>301</v>
      </c>
    </row>
    <row r="61" spans="1:16" ht="12.75">
      <c r="A61" s="144">
        <v>186</v>
      </c>
      <c r="B61" s="138">
        <v>44296</v>
      </c>
      <c r="C61" s="142">
        <v>0.4583333333333333</v>
      </c>
      <c r="D61" s="139">
        <v>303</v>
      </c>
      <c r="E61" s="139" t="s">
        <v>47</v>
      </c>
      <c r="F61" s="139">
        <v>305</v>
      </c>
      <c r="G61" s="139" t="s">
        <v>212</v>
      </c>
      <c r="H61" s="139" t="s">
        <v>395</v>
      </c>
      <c r="I61" s="139" t="s">
        <v>394</v>
      </c>
      <c r="J61" s="139">
        <v>186</v>
      </c>
      <c r="K61" s="139">
        <v>3</v>
      </c>
      <c r="L61" s="139">
        <v>3</v>
      </c>
      <c r="M61" s="139">
        <v>3</v>
      </c>
      <c r="N61" s="139">
        <v>3</v>
      </c>
      <c r="O61">
        <v>305</v>
      </c>
      <c r="P61">
        <v>303</v>
      </c>
    </row>
    <row r="62" spans="1:16" ht="12.75">
      <c r="A62" s="144">
        <v>188</v>
      </c>
      <c r="B62" s="138">
        <v>44296</v>
      </c>
      <c r="C62" s="142">
        <v>0.7083333333333334</v>
      </c>
      <c r="D62" s="139">
        <v>303</v>
      </c>
      <c r="E62" s="139" t="s">
        <v>47</v>
      </c>
      <c r="F62" s="139">
        <v>304</v>
      </c>
      <c r="G62" s="139" t="s">
        <v>393</v>
      </c>
      <c r="H62" s="139" t="s">
        <v>395</v>
      </c>
      <c r="I62" s="139" t="s">
        <v>394</v>
      </c>
      <c r="J62" s="139">
        <v>188</v>
      </c>
      <c r="K62" s="139">
        <v>4</v>
      </c>
      <c r="L62" s="139">
        <v>2</v>
      </c>
      <c r="M62" s="139">
        <v>4</v>
      </c>
      <c r="N62" s="139">
        <v>2</v>
      </c>
      <c r="O62">
        <v>303</v>
      </c>
      <c r="P62">
        <v>304</v>
      </c>
    </row>
    <row r="63" spans="1:16" ht="12.75">
      <c r="A63" s="144">
        <v>189</v>
      </c>
      <c r="B63" s="138">
        <v>44296</v>
      </c>
      <c r="C63" s="142">
        <v>0.7083333333333334</v>
      </c>
      <c r="D63" s="139">
        <v>301</v>
      </c>
      <c r="E63" s="139" t="s">
        <v>211</v>
      </c>
      <c r="F63" s="139">
        <v>305</v>
      </c>
      <c r="G63" s="139" t="s">
        <v>212</v>
      </c>
      <c r="H63" s="139" t="s">
        <v>395</v>
      </c>
      <c r="I63" s="139" t="s">
        <v>394</v>
      </c>
      <c r="J63" s="139">
        <v>189</v>
      </c>
      <c r="K63" s="139">
        <v>2</v>
      </c>
      <c r="L63" s="139">
        <v>4</v>
      </c>
      <c r="M63" s="139">
        <v>2</v>
      </c>
      <c r="N63" s="139">
        <v>4</v>
      </c>
      <c r="O63">
        <v>301</v>
      </c>
      <c r="P63">
        <v>305</v>
      </c>
    </row>
    <row r="64" spans="1:16" ht="12.75">
      <c r="A64" s="144">
        <v>193</v>
      </c>
      <c r="B64" s="138">
        <v>44310</v>
      </c>
      <c r="C64" s="142">
        <v>0.7083333333333334</v>
      </c>
      <c r="D64" s="139">
        <v>305</v>
      </c>
      <c r="E64" s="139" t="s">
        <v>212</v>
      </c>
      <c r="F64" s="139">
        <v>304</v>
      </c>
      <c r="G64" s="139" t="s">
        <v>393</v>
      </c>
      <c r="H64" s="139" t="s">
        <v>212</v>
      </c>
      <c r="I64" s="139" t="s">
        <v>394</v>
      </c>
      <c r="J64" s="139">
        <v>193</v>
      </c>
      <c r="K64" s="139">
        <v>4</v>
      </c>
      <c r="L64" s="139">
        <v>2</v>
      </c>
      <c r="M64" s="139">
        <v>4</v>
      </c>
      <c r="N64" s="139">
        <v>2</v>
      </c>
      <c r="O64">
        <v>305</v>
      </c>
      <c r="P64">
        <v>304</v>
      </c>
    </row>
    <row r="65" spans="1:16" ht="12.75">
      <c r="A65" s="144">
        <v>194</v>
      </c>
      <c r="B65" s="138">
        <v>44310</v>
      </c>
      <c r="C65" s="142">
        <v>0.7083333333333334</v>
      </c>
      <c r="D65" s="139">
        <v>303</v>
      </c>
      <c r="E65" s="139" t="s">
        <v>47</v>
      </c>
      <c r="F65" s="139">
        <v>301</v>
      </c>
      <c r="G65" s="139" t="s">
        <v>211</v>
      </c>
      <c r="H65" s="139" t="s">
        <v>212</v>
      </c>
      <c r="I65" s="139" t="s">
        <v>394</v>
      </c>
      <c r="J65" s="139">
        <v>194</v>
      </c>
      <c r="K65" s="139">
        <v>6</v>
      </c>
      <c r="L65" s="139">
        <v>0</v>
      </c>
      <c r="M65" s="139">
        <v>6</v>
      </c>
      <c r="N65" s="139">
        <v>0</v>
      </c>
      <c r="O65">
        <v>303</v>
      </c>
      <c r="P65">
        <v>301</v>
      </c>
    </row>
    <row r="66" spans="1:16" ht="12.75">
      <c r="A66" s="144">
        <v>195</v>
      </c>
      <c r="B66" s="138">
        <v>44324</v>
      </c>
      <c r="C66" s="142">
        <v>0.4583333333333333</v>
      </c>
      <c r="D66" s="139">
        <v>304</v>
      </c>
      <c r="E66" s="139" t="s">
        <v>393</v>
      </c>
      <c r="F66" s="139">
        <v>301</v>
      </c>
      <c r="G66" s="139" t="s">
        <v>211</v>
      </c>
      <c r="H66" s="139" t="s">
        <v>212</v>
      </c>
      <c r="I66" s="139" t="s">
        <v>394</v>
      </c>
      <c r="J66" s="139">
        <v>195</v>
      </c>
      <c r="K66" s="139">
        <v>5</v>
      </c>
      <c r="L66" s="139">
        <v>1</v>
      </c>
      <c r="M66" s="139">
        <v>5</v>
      </c>
      <c r="N66" s="139">
        <v>1</v>
      </c>
      <c r="O66">
        <v>304</v>
      </c>
      <c r="P66">
        <v>301</v>
      </c>
    </row>
    <row r="67" spans="1:16" ht="12.75">
      <c r="A67" s="144">
        <v>196</v>
      </c>
      <c r="B67" s="138">
        <v>44324</v>
      </c>
      <c r="C67" s="142">
        <v>0.4583333333333333</v>
      </c>
      <c r="D67" s="139">
        <v>305</v>
      </c>
      <c r="E67" s="139" t="s">
        <v>212</v>
      </c>
      <c r="F67" s="139">
        <v>303</v>
      </c>
      <c r="G67" s="139" t="s">
        <v>47</v>
      </c>
      <c r="H67" s="139" t="s">
        <v>212</v>
      </c>
      <c r="I67" s="139" t="s">
        <v>394</v>
      </c>
      <c r="J67" s="139">
        <v>196</v>
      </c>
      <c r="K67" s="139">
        <v>3</v>
      </c>
      <c r="L67" s="139">
        <v>3</v>
      </c>
      <c r="M67" s="139">
        <v>3</v>
      </c>
      <c r="N67" s="139">
        <v>3</v>
      </c>
      <c r="O67">
        <v>303</v>
      </c>
      <c r="P67">
        <v>305</v>
      </c>
    </row>
    <row r="68" spans="1:16" ht="12.75">
      <c r="A68" s="144">
        <v>198</v>
      </c>
      <c r="B68" s="138">
        <v>44324</v>
      </c>
      <c r="C68" s="142">
        <v>0.7083333333333334</v>
      </c>
      <c r="D68" s="139">
        <v>304</v>
      </c>
      <c r="E68" s="139" t="s">
        <v>393</v>
      </c>
      <c r="F68" s="139">
        <v>303</v>
      </c>
      <c r="G68" s="139" t="s">
        <v>47</v>
      </c>
      <c r="H68" s="139" t="s">
        <v>212</v>
      </c>
      <c r="I68" s="139" t="s">
        <v>394</v>
      </c>
      <c r="J68" s="139">
        <v>198</v>
      </c>
      <c r="K68" s="139">
        <v>0</v>
      </c>
      <c r="L68" s="139">
        <v>6</v>
      </c>
      <c r="M68" s="139">
        <v>0</v>
      </c>
      <c r="N68" s="139">
        <v>6</v>
      </c>
      <c r="O68">
        <v>304</v>
      </c>
      <c r="P68">
        <v>303</v>
      </c>
    </row>
    <row r="69" spans="1:16" ht="12.75">
      <c r="A69" s="144">
        <v>199</v>
      </c>
      <c r="B69" s="138">
        <v>44324</v>
      </c>
      <c r="C69" s="142">
        <v>0.7083333333333334</v>
      </c>
      <c r="D69" s="139">
        <v>305</v>
      </c>
      <c r="E69" s="139" t="s">
        <v>212</v>
      </c>
      <c r="F69" s="139">
        <v>301</v>
      </c>
      <c r="G69" s="139" t="s">
        <v>211</v>
      </c>
      <c r="H69" s="139" t="s">
        <v>212</v>
      </c>
      <c r="I69" s="139" t="s">
        <v>394</v>
      </c>
      <c r="J69" s="139">
        <v>199</v>
      </c>
      <c r="K69" s="139">
        <v>5</v>
      </c>
      <c r="L69" s="139">
        <v>1</v>
      </c>
      <c r="M69" s="139">
        <v>1</v>
      </c>
      <c r="N69" s="139">
        <v>5</v>
      </c>
      <c r="O69">
        <v>301</v>
      </c>
      <c r="P69">
        <v>305</v>
      </c>
    </row>
    <row r="70" spans="1:16" ht="12.75">
      <c r="A70" s="144">
        <v>201</v>
      </c>
      <c r="B70" s="138">
        <v>44268</v>
      </c>
      <c r="C70" s="142">
        <v>0.4583333333333333</v>
      </c>
      <c r="D70" s="139">
        <v>306</v>
      </c>
      <c r="E70" s="139" t="s">
        <v>372</v>
      </c>
      <c r="F70" s="139">
        <v>307</v>
      </c>
      <c r="G70" s="139" t="s">
        <v>396</v>
      </c>
      <c r="H70" s="139" t="s">
        <v>397</v>
      </c>
      <c r="I70" s="139" t="s">
        <v>398</v>
      </c>
      <c r="J70" s="139">
        <v>201</v>
      </c>
      <c r="K70" s="139">
        <v>5</v>
      </c>
      <c r="L70" s="139">
        <v>1</v>
      </c>
      <c r="M70" s="139">
        <v>1</v>
      </c>
      <c r="N70" s="139">
        <v>5</v>
      </c>
      <c r="O70">
        <v>307</v>
      </c>
      <c r="P70">
        <v>306</v>
      </c>
    </row>
    <row r="71" spans="1:16" ht="12.75">
      <c r="A71" s="144">
        <v>202</v>
      </c>
      <c r="B71" s="138">
        <v>44268</v>
      </c>
      <c r="C71" s="142">
        <v>0.7083333333333334</v>
      </c>
      <c r="D71" s="139">
        <v>307</v>
      </c>
      <c r="E71" s="139" t="s">
        <v>396</v>
      </c>
      <c r="F71" s="139">
        <v>308</v>
      </c>
      <c r="G71" s="139" t="s">
        <v>373</v>
      </c>
      <c r="H71" s="139" t="s">
        <v>397</v>
      </c>
      <c r="I71" s="139" t="s">
        <v>398</v>
      </c>
      <c r="J71" s="139">
        <v>202</v>
      </c>
      <c r="K71" s="139">
        <v>2</v>
      </c>
      <c r="L71" s="139">
        <v>4</v>
      </c>
      <c r="M71" s="139">
        <v>2</v>
      </c>
      <c r="N71" s="139">
        <v>4</v>
      </c>
      <c r="O71">
        <v>307</v>
      </c>
      <c r="P71">
        <v>308</v>
      </c>
    </row>
    <row r="72" spans="1:16" ht="12.75">
      <c r="A72" s="144">
        <v>203</v>
      </c>
      <c r="B72" s="138">
        <v>44268</v>
      </c>
      <c r="C72" s="142">
        <v>0.7083333333333334</v>
      </c>
      <c r="D72" s="139">
        <v>309</v>
      </c>
      <c r="E72" s="139" t="s">
        <v>399</v>
      </c>
      <c r="F72" s="139">
        <v>310</v>
      </c>
      <c r="G72" s="139" t="s">
        <v>48</v>
      </c>
      <c r="H72" s="139" t="s">
        <v>397</v>
      </c>
      <c r="I72" s="139" t="s">
        <v>398</v>
      </c>
      <c r="J72" s="139">
        <v>203</v>
      </c>
      <c r="K72" s="139">
        <v>5</v>
      </c>
      <c r="L72" s="139">
        <v>1</v>
      </c>
      <c r="M72" s="139">
        <v>1</v>
      </c>
      <c r="N72" s="139">
        <v>5</v>
      </c>
      <c r="O72">
        <v>310</v>
      </c>
      <c r="P72">
        <v>309</v>
      </c>
    </row>
    <row r="73" spans="1:16" ht="12.75">
      <c r="A73" s="144">
        <v>204</v>
      </c>
      <c r="B73" s="138">
        <v>44269</v>
      </c>
      <c r="C73" s="142">
        <v>0.4583333333333333</v>
      </c>
      <c r="D73" s="139">
        <v>306</v>
      </c>
      <c r="E73" s="139" t="s">
        <v>372</v>
      </c>
      <c r="F73" s="139">
        <v>308</v>
      </c>
      <c r="G73" s="139" t="s">
        <v>373</v>
      </c>
      <c r="H73" s="139" t="s">
        <v>397</v>
      </c>
      <c r="I73" s="139" t="s">
        <v>398</v>
      </c>
      <c r="J73" s="139">
        <v>204</v>
      </c>
      <c r="K73" s="139">
        <v>5</v>
      </c>
      <c r="L73" s="139">
        <v>1</v>
      </c>
      <c r="M73" s="139">
        <v>1</v>
      </c>
      <c r="N73" s="139">
        <v>5</v>
      </c>
      <c r="O73">
        <v>308</v>
      </c>
      <c r="P73">
        <v>306</v>
      </c>
    </row>
    <row r="74" spans="1:16" ht="12.75">
      <c r="A74" s="144">
        <v>205</v>
      </c>
      <c r="B74" s="138">
        <v>44296</v>
      </c>
      <c r="C74" s="142">
        <v>0.4583333333333333</v>
      </c>
      <c r="D74" s="139">
        <v>306</v>
      </c>
      <c r="E74" s="139" t="s">
        <v>372</v>
      </c>
      <c r="F74" s="139">
        <v>309</v>
      </c>
      <c r="G74" s="139" t="s">
        <v>399</v>
      </c>
      <c r="H74" s="139" t="s">
        <v>397</v>
      </c>
      <c r="I74" s="139" t="s">
        <v>398</v>
      </c>
      <c r="J74" s="139">
        <v>205</v>
      </c>
      <c r="K74" s="139">
        <v>2</v>
      </c>
      <c r="L74" s="139">
        <v>4</v>
      </c>
      <c r="M74" s="139">
        <v>2</v>
      </c>
      <c r="N74" s="139">
        <v>4</v>
      </c>
      <c r="O74">
        <v>306</v>
      </c>
      <c r="P74">
        <v>309</v>
      </c>
    </row>
    <row r="75" spans="1:16" ht="12.75">
      <c r="A75" s="144">
        <v>206</v>
      </c>
      <c r="B75" s="138">
        <v>44296</v>
      </c>
      <c r="C75" s="142">
        <v>0.4583333333333333</v>
      </c>
      <c r="D75" s="139">
        <v>307</v>
      </c>
      <c r="E75" s="139" t="s">
        <v>396</v>
      </c>
      <c r="F75" s="139">
        <v>310</v>
      </c>
      <c r="G75" s="139" t="s">
        <v>48</v>
      </c>
      <c r="H75" s="139" t="s">
        <v>397</v>
      </c>
      <c r="I75" s="139" t="s">
        <v>398</v>
      </c>
      <c r="J75" s="139">
        <v>206</v>
      </c>
      <c r="K75" s="139">
        <v>5</v>
      </c>
      <c r="L75" s="139">
        <v>1</v>
      </c>
      <c r="M75" s="139">
        <v>1</v>
      </c>
      <c r="N75" s="139">
        <v>5</v>
      </c>
      <c r="O75">
        <v>310</v>
      </c>
      <c r="P75">
        <v>307</v>
      </c>
    </row>
    <row r="76" spans="1:16" ht="12.75">
      <c r="A76" s="144">
        <v>207</v>
      </c>
      <c r="B76" s="138">
        <v>44296</v>
      </c>
      <c r="C76" s="142">
        <v>0.7083333333333334</v>
      </c>
      <c r="D76" s="139">
        <v>308</v>
      </c>
      <c r="E76" s="139" t="s">
        <v>373</v>
      </c>
      <c r="F76" s="139">
        <v>309</v>
      </c>
      <c r="G76" s="139" t="s">
        <v>399</v>
      </c>
      <c r="H76" s="139" t="s">
        <v>397</v>
      </c>
      <c r="I76" s="139" t="s">
        <v>398</v>
      </c>
      <c r="J76" s="139">
        <v>207</v>
      </c>
      <c r="K76" s="139">
        <v>1</v>
      </c>
      <c r="L76" s="139">
        <v>5</v>
      </c>
      <c r="M76" s="139">
        <v>1</v>
      </c>
      <c r="N76" s="139">
        <v>5</v>
      </c>
      <c r="O76">
        <v>308</v>
      </c>
      <c r="P76">
        <v>309</v>
      </c>
    </row>
    <row r="77" spans="1:16" ht="12.75">
      <c r="A77" s="144">
        <v>208</v>
      </c>
      <c r="B77" s="138">
        <v>44296</v>
      </c>
      <c r="C77" s="142">
        <v>0.7083333333333334</v>
      </c>
      <c r="D77" s="139">
        <v>306</v>
      </c>
      <c r="E77" s="139" t="s">
        <v>372</v>
      </c>
      <c r="F77" s="139">
        <v>310</v>
      </c>
      <c r="G77" s="139" t="s">
        <v>48</v>
      </c>
      <c r="H77" s="139" t="s">
        <v>397</v>
      </c>
      <c r="I77" s="139" t="s">
        <v>398</v>
      </c>
      <c r="J77" s="139">
        <v>208</v>
      </c>
      <c r="K77" s="139">
        <v>6</v>
      </c>
      <c r="L77" s="139">
        <v>0</v>
      </c>
      <c r="M77" s="139">
        <v>0</v>
      </c>
      <c r="N77" s="139">
        <v>6</v>
      </c>
      <c r="O77">
        <v>310</v>
      </c>
      <c r="P77">
        <v>306</v>
      </c>
    </row>
    <row r="78" spans="1:16" ht="12.75">
      <c r="A78" s="144">
        <v>209</v>
      </c>
      <c r="B78" s="138">
        <v>44297</v>
      </c>
      <c r="C78" s="142">
        <v>0.4583333333333333</v>
      </c>
      <c r="D78" s="139">
        <v>307</v>
      </c>
      <c r="E78" s="139" t="s">
        <v>396</v>
      </c>
      <c r="F78" s="139">
        <v>309</v>
      </c>
      <c r="G78" s="139" t="s">
        <v>399</v>
      </c>
      <c r="H78" s="139" t="s">
        <v>397</v>
      </c>
      <c r="I78" s="139" t="s">
        <v>398</v>
      </c>
      <c r="J78" s="139">
        <v>209</v>
      </c>
      <c r="K78" s="139">
        <v>1</v>
      </c>
      <c r="L78" s="139">
        <v>5</v>
      </c>
      <c r="M78" s="139">
        <v>1</v>
      </c>
      <c r="N78" s="139">
        <v>5</v>
      </c>
      <c r="O78">
        <v>307</v>
      </c>
      <c r="P78">
        <v>309</v>
      </c>
    </row>
    <row r="79" spans="1:16" ht="12.75">
      <c r="A79" s="144">
        <v>210</v>
      </c>
      <c r="B79" s="138">
        <v>44297</v>
      </c>
      <c r="C79" s="142">
        <v>0.4583333333333333</v>
      </c>
      <c r="D79" s="139">
        <v>308</v>
      </c>
      <c r="E79" s="139" t="s">
        <v>373</v>
      </c>
      <c r="F79" s="139">
        <v>310</v>
      </c>
      <c r="G79" s="139" t="s">
        <v>48</v>
      </c>
      <c r="H79" s="139" t="s">
        <v>397</v>
      </c>
      <c r="I79" s="139" t="s">
        <v>398</v>
      </c>
      <c r="J79" s="139">
        <v>210</v>
      </c>
      <c r="K79" s="139">
        <v>2</v>
      </c>
      <c r="L79" s="139">
        <v>4</v>
      </c>
      <c r="M79" s="139">
        <v>4</v>
      </c>
      <c r="N79" s="139">
        <v>2</v>
      </c>
      <c r="O79">
        <v>310</v>
      </c>
      <c r="P79">
        <v>308</v>
      </c>
    </row>
    <row r="80" spans="1:16" ht="12.75">
      <c r="A80" s="144">
        <v>211</v>
      </c>
      <c r="B80" s="138">
        <v>44310</v>
      </c>
      <c r="C80" s="142">
        <v>0.4583333333333333</v>
      </c>
      <c r="D80" s="139">
        <v>307</v>
      </c>
      <c r="E80" s="139" t="s">
        <v>396</v>
      </c>
      <c r="F80" s="139">
        <v>306</v>
      </c>
      <c r="G80" s="139" t="s">
        <v>372</v>
      </c>
      <c r="H80" s="139" t="s">
        <v>397</v>
      </c>
      <c r="I80" s="139" t="s">
        <v>398</v>
      </c>
      <c r="J80" s="139">
        <v>211</v>
      </c>
      <c r="K80" s="139">
        <v>3</v>
      </c>
      <c r="L80" s="139">
        <v>3</v>
      </c>
      <c r="M80" s="139">
        <v>3</v>
      </c>
      <c r="N80" s="139">
        <v>3</v>
      </c>
      <c r="O80">
        <v>306</v>
      </c>
      <c r="P80">
        <v>307</v>
      </c>
    </row>
    <row r="81" spans="1:16" ht="12.75">
      <c r="A81" s="144">
        <v>212</v>
      </c>
      <c r="B81" s="138">
        <v>44310</v>
      </c>
      <c r="C81" s="142">
        <v>0.6875</v>
      </c>
      <c r="D81" s="139">
        <v>308</v>
      </c>
      <c r="E81" s="139" t="s">
        <v>373</v>
      </c>
      <c r="F81" s="139">
        <v>307</v>
      </c>
      <c r="G81" s="139" t="s">
        <v>396</v>
      </c>
      <c r="H81" s="139" t="s">
        <v>397</v>
      </c>
      <c r="I81" s="139" t="s">
        <v>398</v>
      </c>
      <c r="J81" s="139">
        <v>212</v>
      </c>
      <c r="K81" s="139">
        <v>3</v>
      </c>
      <c r="L81" s="139">
        <v>3</v>
      </c>
      <c r="M81" s="139">
        <v>3</v>
      </c>
      <c r="N81" s="139">
        <v>3</v>
      </c>
      <c r="O81">
        <v>307</v>
      </c>
      <c r="P81">
        <v>308</v>
      </c>
    </row>
    <row r="82" spans="1:16" ht="12.75">
      <c r="A82" s="144">
        <v>213</v>
      </c>
      <c r="B82" s="138">
        <v>44310</v>
      </c>
      <c r="C82" s="142">
        <v>0.6875</v>
      </c>
      <c r="D82" s="139">
        <v>310</v>
      </c>
      <c r="E82" s="139" t="s">
        <v>48</v>
      </c>
      <c r="F82" s="139">
        <v>309</v>
      </c>
      <c r="G82" s="139" t="s">
        <v>399</v>
      </c>
      <c r="H82" s="139" t="s">
        <v>397</v>
      </c>
      <c r="I82" s="139" t="s">
        <v>398</v>
      </c>
      <c r="J82" s="139">
        <v>213</v>
      </c>
      <c r="K82" s="139">
        <v>2</v>
      </c>
      <c r="L82" s="139">
        <v>4</v>
      </c>
      <c r="M82" s="139">
        <v>2</v>
      </c>
      <c r="N82" s="139">
        <v>4</v>
      </c>
      <c r="O82">
        <v>310</v>
      </c>
      <c r="P82">
        <v>309</v>
      </c>
    </row>
    <row r="83" spans="1:16" ht="12.75">
      <c r="A83" s="144">
        <v>214</v>
      </c>
      <c r="B83" s="138">
        <v>44311</v>
      </c>
      <c r="C83" s="142">
        <v>0.4583333333333333</v>
      </c>
      <c r="D83" s="139">
        <v>308</v>
      </c>
      <c r="E83" s="139" t="s">
        <v>373</v>
      </c>
      <c r="F83" s="139">
        <v>306</v>
      </c>
      <c r="G83" s="139" t="s">
        <v>372</v>
      </c>
      <c r="H83" s="139" t="s">
        <v>397</v>
      </c>
      <c r="I83" s="139" t="s">
        <v>398</v>
      </c>
      <c r="J83" s="139">
        <v>214</v>
      </c>
      <c r="K83" s="139">
        <v>4</v>
      </c>
      <c r="L83" s="139">
        <v>2</v>
      </c>
      <c r="M83" s="139">
        <v>4</v>
      </c>
      <c r="N83" s="139">
        <v>2</v>
      </c>
      <c r="O83">
        <v>308</v>
      </c>
      <c r="P83">
        <v>306</v>
      </c>
    </row>
    <row r="84" spans="1:16" ht="12.75">
      <c r="A84" s="144">
        <v>215</v>
      </c>
      <c r="B84" s="138">
        <v>44324</v>
      </c>
      <c r="C84" s="142">
        <v>0.4583333333333333</v>
      </c>
      <c r="D84" s="139">
        <v>309</v>
      </c>
      <c r="E84" s="139" t="s">
        <v>399</v>
      </c>
      <c r="F84" s="139">
        <v>306</v>
      </c>
      <c r="G84" s="139" t="s">
        <v>372</v>
      </c>
      <c r="H84" s="139" t="s">
        <v>397</v>
      </c>
      <c r="I84" s="139" t="s">
        <v>398</v>
      </c>
      <c r="J84" s="139">
        <v>215</v>
      </c>
      <c r="K84" s="139">
        <v>4</v>
      </c>
      <c r="L84" s="139">
        <v>2</v>
      </c>
      <c r="M84" s="139">
        <v>2</v>
      </c>
      <c r="N84" s="139">
        <v>4</v>
      </c>
      <c r="O84">
        <v>306</v>
      </c>
      <c r="P84">
        <v>309</v>
      </c>
    </row>
    <row r="85" spans="1:16" ht="12.75">
      <c r="A85" s="144">
        <v>216</v>
      </c>
      <c r="B85" s="138">
        <v>44324</v>
      </c>
      <c r="C85" s="142">
        <v>0.4583333333333333</v>
      </c>
      <c r="D85" s="139">
        <v>310</v>
      </c>
      <c r="E85" s="139" t="s">
        <v>48</v>
      </c>
      <c r="F85" s="139">
        <v>307</v>
      </c>
      <c r="G85" s="139" t="s">
        <v>396</v>
      </c>
      <c r="H85" s="139" t="s">
        <v>397</v>
      </c>
      <c r="I85" s="139" t="s">
        <v>398</v>
      </c>
      <c r="J85" s="139">
        <v>216</v>
      </c>
      <c r="K85" s="139">
        <v>6</v>
      </c>
      <c r="L85" s="139">
        <v>0</v>
      </c>
      <c r="M85" s="139">
        <v>0</v>
      </c>
      <c r="N85" s="139">
        <v>6</v>
      </c>
      <c r="O85">
        <v>307</v>
      </c>
      <c r="P85">
        <v>310</v>
      </c>
    </row>
    <row r="86" spans="1:16" ht="12.75">
      <c r="A86" s="144">
        <v>217</v>
      </c>
      <c r="B86" s="138">
        <v>44324</v>
      </c>
      <c r="C86" s="142">
        <v>0.7083333333333334</v>
      </c>
      <c r="D86" s="139">
        <v>309</v>
      </c>
      <c r="E86" s="139" t="s">
        <v>399</v>
      </c>
      <c r="F86" s="139">
        <v>308</v>
      </c>
      <c r="G86" s="139" t="s">
        <v>373</v>
      </c>
      <c r="H86" s="139" t="s">
        <v>397</v>
      </c>
      <c r="I86" s="139" t="s">
        <v>398</v>
      </c>
      <c r="J86" s="139">
        <v>217</v>
      </c>
      <c r="K86" s="139">
        <v>6</v>
      </c>
      <c r="L86" s="139">
        <v>0</v>
      </c>
      <c r="M86" s="139">
        <v>0</v>
      </c>
      <c r="N86" s="139">
        <v>6</v>
      </c>
      <c r="O86">
        <v>308</v>
      </c>
      <c r="P86">
        <v>309</v>
      </c>
    </row>
    <row r="87" spans="1:16" ht="12.75">
      <c r="A87" s="144">
        <v>218</v>
      </c>
      <c r="B87" s="138">
        <v>44324</v>
      </c>
      <c r="C87" s="142">
        <v>0.7083333333333334</v>
      </c>
      <c r="D87" s="139">
        <v>310</v>
      </c>
      <c r="E87" s="139" t="s">
        <v>48</v>
      </c>
      <c r="F87" s="139">
        <v>306</v>
      </c>
      <c r="G87" s="139" t="s">
        <v>372</v>
      </c>
      <c r="H87" s="139" t="s">
        <v>397</v>
      </c>
      <c r="I87" s="139" t="s">
        <v>398</v>
      </c>
      <c r="J87" s="139">
        <v>218</v>
      </c>
      <c r="K87" s="139">
        <v>3</v>
      </c>
      <c r="L87" s="139">
        <v>3</v>
      </c>
      <c r="M87" s="139">
        <v>3</v>
      </c>
      <c r="N87" s="139">
        <v>3</v>
      </c>
      <c r="O87">
        <v>306</v>
      </c>
      <c r="P87">
        <v>310</v>
      </c>
    </row>
    <row r="88" spans="1:16" ht="12.75">
      <c r="A88" s="144">
        <v>219</v>
      </c>
      <c r="B88" s="138">
        <v>44325</v>
      </c>
      <c r="C88" s="142">
        <v>0.4583333333333333</v>
      </c>
      <c r="D88" s="139">
        <v>309</v>
      </c>
      <c r="E88" s="139" t="s">
        <v>399</v>
      </c>
      <c r="F88" s="139">
        <v>307</v>
      </c>
      <c r="G88" s="139" t="s">
        <v>396</v>
      </c>
      <c r="H88" s="139" t="s">
        <v>397</v>
      </c>
      <c r="I88" s="139" t="s">
        <v>398</v>
      </c>
      <c r="J88" s="139">
        <v>219</v>
      </c>
      <c r="K88" s="139">
        <v>4</v>
      </c>
      <c r="L88" s="139">
        <v>2</v>
      </c>
      <c r="M88" s="139">
        <v>2</v>
      </c>
      <c r="N88" s="139">
        <v>4</v>
      </c>
      <c r="O88">
        <v>307</v>
      </c>
      <c r="P88">
        <v>309</v>
      </c>
    </row>
    <row r="89" spans="1:16" ht="12.75">
      <c r="A89" s="144">
        <v>220</v>
      </c>
      <c r="B89" s="138">
        <v>44325</v>
      </c>
      <c r="C89" s="142">
        <v>0.4583333333333333</v>
      </c>
      <c r="D89" s="139">
        <v>310</v>
      </c>
      <c r="E89" s="139" t="s">
        <v>48</v>
      </c>
      <c r="F89" s="139">
        <v>308</v>
      </c>
      <c r="G89" s="139" t="s">
        <v>373</v>
      </c>
      <c r="H89" s="139" t="s">
        <v>397</v>
      </c>
      <c r="I89" s="139" t="s">
        <v>398</v>
      </c>
      <c r="J89" s="139">
        <v>220</v>
      </c>
      <c r="K89" s="139">
        <v>5</v>
      </c>
      <c r="L89" s="139">
        <v>1</v>
      </c>
      <c r="M89" s="139">
        <v>1</v>
      </c>
      <c r="N89" s="139">
        <v>5</v>
      </c>
      <c r="O89">
        <v>308</v>
      </c>
      <c r="P89">
        <v>310</v>
      </c>
    </row>
    <row r="90" spans="1:16" ht="12.75">
      <c r="A90" s="144">
        <v>401</v>
      </c>
      <c r="B90" s="138">
        <v>44338</v>
      </c>
      <c r="C90" s="142">
        <v>0.4166666666666667</v>
      </c>
      <c r="D90" s="139">
        <v>202</v>
      </c>
      <c r="E90" s="139" t="s">
        <v>52</v>
      </c>
      <c r="F90" s="139">
        <v>106</v>
      </c>
      <c r="G90" s="139" t="s">
        <v>55</v>
      </c>
      <c r="H90" s="139" t="s">
        <v>572</v>
      </c>
      <c r="I90" s="139" t="s">
        <v>573</v>
      </c>
      <c r="J90" s="139">
        <v>401</v>
      </c>
      <c r="K90" s="139">
        <v>1</v>
      </c>
      <c r="L90" s="139">
        <v>5</v>
      </c>
      <c r="M90" s="139">
        <v>5</v>
      </c>
      <c r="N90" s="139">
        <v>1</v>
      </c>
      <c r="O90">
        <v>106</v>
      </c>
      <c r="P90">
        <v>202</v>
      </c>
    </row>
    <row r="91" spans="1:16" ht="12.75">
      <c r="A91" s="144">
        <v>402</v>
      </c>
      <c r="B91" s="138">
        <v>44338</v>
      </c>
      <c r="C91" s="142">
        <v>0.4166666666666667</v>
      </c>
      <c r="D91" s="139">
        <v>305</v>
      </c>
      <c r="E91" s="139" t="s">
        <v>212</v>
      </c>
      <c r="F91" s="139">
        <v>310</v>
      </c>
      <c r="G91" s="139" t="s">
        <v>48</v>
      </c>
      <c r="H91" s="139" t="s">
        <v>572</v>
      </c>
      <c r="I91" s="139" t="s">
        <v>573</v>
      </c>
      <c r="J91" s="139">
        <v>402</v>
      </c>
      <c r="K91" s="139">
        <v>5</v>
      </c>
      <c r="L91" s="139">
        <v>1</v>
      </c>
      <c r="M91" s="139">
        <v>1</v>
      </c>
      <c r="N91" s="139">
        <v>5</v>
      </c>
      <c r="O91">
        <v>310</v>
      </c>
      <c r="P91">
        <v>305</v>
      </c>
    </row>
    <row r="92" spans="1:16" ht="12.75">
      <c r="A92" s="144">
        <v>403</v>
      </c>
      <c r="B92" s="138">
        <v>44338</v>
      </c>
      <c r="C92" s="142">
        <v>0.625</v>
      </c>
      <c r="D92" s="139">
        <v>104</v>
      </c>
      <c r="E92" s="139" t="s">
        <v>370</v>
      </c>
      <c r="F92" s="139">
        <v>106</v>
      </c>
      <c r="G92" s="139" t="s">
        <v>55</v>
      </c>
      <c r="H92" s="139" t="s">
        <v>572</v>
      </c>
      <c r="I92" s="139" t="s">
        <v>573</v>
      </c>
      <c r="J92" s="139">
        <v>403</v>
      </c>
      <c r="K92" s="139">
        <v>0</v>
      </c>
      <c r="L92" s="139">
        <v>4</v>
      </c>
      <c r="M92" s="139">
        <v>4</v>
      </c>
      <c r="N92" s="139">
        <v>0</v>
      </c>
      <c r="O92">
        <v>106</v>
      </c>
      <c r="P92">
        <v>104</v>
      </c>
    </row>
    <row r="93" spans="1:16" ht="12.75">
      <c r="A93" s="144">
        <v>404</v>
      </c>
      <c r="B93" s="138">
        <v>44338</v>
      </c>
      <c r="C93" s="142">
        <v>0.625</v>
      </c>
      <c r="D93" s="139">
        <v>305</v>
      </c>
      <c r="E93" s="139" t="s">
        <v>212</v>
      </c>
      <c r="F93" s="139">
        <v>210</v>
      </c>
      <c r="G93" s="139" t="s">
        <v>391</v>
      </c>
      <c r="H93" s="139" t="s">
        <v>572</v>
      </c>
      <c r="I93" s="139" t="s">
        <v>573</v>
      </c>
      <c r="J93" s="139">
        <v>404</v>
      </c>
      <c r="K93" s="139">
        <v>4</v>
      </c>
      <c r="L93" s="139">
        <v>0</v>
      </c>
      <c r="M93" s="139">
        <v>0</v>
      </c>
      <c r="N93" s="139">
        <v>4</v>
      </c>
      <c r="O93">
        <v>210</v>
      </c>
      <c r="P93">
        <v>305</v>
      </c>
    </row>
    <row r="94" spans="1:16" ht="12.75">
      <c r="A94" s="144">
        <v>405</v>
      </c>
      <c r="B94" s="138">
        <v>44338</v>
      </c>
      <c r="C94" s="142">
        <v>0.7708333333333334</v>
      </c>
      <c r="D94" s="139">
        <v>202</v>
      </c>
      <c r="E94" s="139" t="s">
        <v>52</v>
      </c>
      <c r="F94" s="139">
        <v>310</v>
      </c>
      <c r="G94" s="139" t="s">
        <v>48</v>
      </c>
      <c r="H94" s="139" t="s">
        <v>572</v>
      </c>
      <c r="I94" s="139" t="s">
        <v>573</v>
      </c>
      <c r="J94" s="139">
        <v>405</v>
      </c>
      <c r="K94" s="139">
        <v>3</v>
      </c>
      <c r="L94" s="139">
        <v>3</v>
      </c>
      <c r="M94" s="139">
        <v>3</v>
      </c>
      <c r="N94" s="139">
        <v>3</v>
      </c>
      <c r="O94">
        <v>202</v>
      </c>
      <c r="P94">
        <v>310</v>
      </c>
    </row>
    <row r="95" spans="1:16" ht="12.75">
      <c r="A95" s="144">
        <v>406</v>
      </c>
      <c r="B95" s="138">
        <v>44338</v>
      </c>
      <c r="C95" s="142">
        <v>0.7708333333333334</v>
      </c>
      <c r="D95" s="139">
        <v>104</v>
      </c>
      <c r="E95" s="139" t="s">
        <v>370</v>
      </c>
      <c r="F95" s="139">
        <v>210</v>
      </c>
      <c r="G95" s="139" t="s">
        <v>391</v>
      </c>
      <c r="H95" s="139" t="s">
        <v>572</v>
      </c>
      <c r="I95" s="139" t="s">
        <v>573</v>
      </c>
      <c r="J95" s="139">
        <v>406</v>
      </c>
      <c r="K95" s="139">
        <v>5</v>
      </c>
      <c r="L95" s="139">
        <v>1</v>
      </c>
      <c r="M95" s="139">
        <v>1</v>
      </c>
      <c r="N95" s="139">
        <v>5</v>
      </c>
      <c r="O95">
        <v>210</v>
      </c>
      <c r="P95">
        <v>104</v>
      </c>
    </row>
    <row r="96" spans="1:16" ht="12.75">
      <c r="A96" s="144">
        <v>407</v>
      </c>
      <c r="B96" s="138">
        <v>44338</v>
      </c>
      <c r="C96" s="142">
        <v>0.4166666666666667</v>
      </c>
      <c r="D96" s="139">
        <v>209</v>
      </c>
      <c r="E96" s="139" t="s">
        <v>371</v>
      </c>
      <c r="F96" s="139">
        <v>204</v>
      </c>
      <c r="G96" s="139" t="s">
        <v>208</v>
      </c>
      <c r="H96" s="139" t="s">
        <v>572</v>
      </c>
      <c r="I96" s="139" t="s">
        <v>574</v>
      </c>
      <c r="J96" s="139">
        <v>407</v>
      </c>
      <c r="K96" s="139">
        <v>1</v>
      </c>
      <c r="L96" s="139">
        <v>5</v>
      </c>
      <c r="M96" s="139">
        <v>5</v>
      </c>
      <c r="N96" s="139">
        <v>1</v>
      </c>
      <c r="O96">
        <v>204</v>
      </c>
      <c r="P96">
        <v>209</v>
      </c>
    </row>
    <row r="97" spans="1:16" ht="12.75">
      <c r="A97" s="144">
        <v>408</v>
      </c>
      <c r="B97" s="138">
        <v>44338</v>
      </c>
      <c r="C97" s="142">
        <v>0.4166666666666667</v>
      </c>
      <c r="D97" s="139">
        <v>306</v>
      </c>
      <c r="E97" s="139" t="s">
        <v>372</v>
      </c>
      <c r="F97" s="139">
        <v>102</v>
      </c>
      <c r="G97" s="139" t="s">
        <v>46</v>
      </c>
      <c r="H97" s="139" t="s">
        <v>572</v>
      </c>
      <c r="I97" s="139" t="s">
        <v>574</v>
      </c>
      <c r="J97" s="139">
        <v>408</v>
      </c>
      <c r="K97" s="139">
        <v>1</v>
      </c>
      <c r="L97" s="139">
        <v>5</v>
      </c>
      <c r="M97" s="139">
        <v>1</v>
      </c>
      <c r="N97" s="139">
        <v>5</v>
      </c>
      <c r="O97">
        <v>306</v>
      </c>
      <c r="P97">
        <v>102</v>
      </c>
    </row>
    <row r="98" spans="1:16" ht="12.75">
      <c r="A98" s="144">
        <v>409</v>
      </c>
      <c r="B98" s="138">
        <v>44338</v>
      </c>
      <c r="C98" s="142">
        <v>0.625</v>
      </c>
      <c r="D98" s="139">
        <v>107</v>
      </c>
      <c r="E98" s="139" t="s">
        <v>369</v>
      </c>
      <c r="F98" s="139">
        <v>204</v>
      </c>
      <c r="G98" s="139" t="s">
        <v>208</v>
      </c>
      <c r="H98" s="139" t="s">
        <v>572</v>
      </c>
      <c r="I98" s="139" t="s">
        <v>574</v>
      </c>
      <c r="J98" s="139">
        <v>409</v>
      </c>
      <c r="K98" s="139">
        <v>3</v>
      </c>
      <c r="L98" s="139">
        <v>3</v>
      </c>
      <c r="M98" s="139">
        <v>3</v>
      </c>
      <c r="N98" s="139">
        <v>3</v>
      </c>
      <c r="O98">
        <v>204</v>
      </c>
      <c r="P98">
        <v>107</v>
      </c>
    </row>
    <row r="99" spans="1:16" ht="12.75">
      <c r="A99" s="144">
        <v>410</v>
      </c>
      <c r="B99" s="138">
        <v>44338</v>
      </c>
      <c r="C99" s="142">
        <v>0.625</v>
      </c>
      <c r="D99" s="139">
        <v>102</v>
      </c>
      <c r="E99" s="139" t="s">
        <v>46</v>
      </c>
      <c r="F99" s="139">
        <v>303</v>
      </c>
      <c r="G99" s="139" t="s">
        <v>47</v>
      </c>
      <c r="H99" s="139" t="s">
        <v>572</v>
      </c>
      <c r="I99" s="139" t="s">
        <v>574</v>
      </c>
      <c r="J99" s="139">
        <v>410</v>
      </c>
      <c r="K99" s="139">
        <v>0</v>
      </c>
      <c r="L99" s="139">
        <v>6</v>
      </c>
      <c r="M99" s="139">
        <v>6</v>
      </c>
      <c r="N99" s="139">
        <v>0</v>
      </c>
      <c r="O99">
        <v>303</v>
      </c>
      <c r="P99">
        <v>102</v>
      </c>
    </row>
    <row r="100" spans="1:16" ht="12.75">
      <c r="A100" s="144">
        <v>411</v>
      </c>
      <c r="B100" s="138">
        <v>44338</v>
      </c>
      <c r="C100" s="142">
        <v>0.7708333333333334</v>
      </c>
      <c r="D100" s="139">
        <v>209</v>
      </c>
      <c r="E100" s="139" t="s">
        <v>371</v>
      </c>
      <c r="F100" s="139">
        <v>306</v>
      </c>
      <c r="G100" s="139" t="s">
        <v>372</v>
      </c>
      <c r="H100" s="139" t="s">
        <v>572</v>
      </c>
      <c r="I100" s="139" t="s">
        <v>574</v>
      </c>
      <c r="J100" s="139">
        <v>411</v>
      </c>
      <c r="K100" s="139">
        <v>2</v>
      </c>
      <c r="L100" s="139">
        <v>4</v>
      </c>
      <c r="M100" s="139">
        <v>4</v>
      </c>
      <c r="N100" s="139">
        <v>2</v>
      </c>
      <c r="O100">
        <v>306</v>
      </c>
      <c r="P100">
        <v>209</v>
      </c>
    </row>
    <row r="101" spans="1:16" ht="12.75">
      <c r="A101" s="144">
        <v>412</v>
      </c>
      <c r="B101" s="138">
        <v>44338</v>
      </c>
      <c r="C101" s="142">
        <v>0.7708333333333334</v>
      </c>
      <c r="D101" s="139">
        <v>107</v>
      </c>
      <c r="E101" s="139" t="s">
        <v>369</v>
      </c>
      <c r="F101" s="139">
        <v>102</v>
      </c>
      <c r="G101" s="139" t="s">
        <v>46</v>
      </c>
      <c r="H101" s="139" t="s">
        <v>572</v>
      </c>
      <c r="I101" s="139" t="s">
        <v>574</v>
      </c>
      <c r="J101" s="139">
        <v>412</v>
      </c>
      <c r="K101" s="139">
        <v>0</v>
      </c>
      <c r="L101" s="139">
        <v>6</v>
      </c>
      <c r="M101" s="139">
        <v>0</v>
      </c>
      <c r="N101" s="139">
        <v>6</v>
      </c>
      <c r="O101">
        <v>107</v>
      </c>
      <c r="P101">
        <v>102</v>
      </c>
    </row>
    <row r="102" spans="1:16" ht="12.75">
      <c r="A102" s="144">
        <v>413</v>
      </c>
      <c r="B102" s="138">
        <v>44338</v>
      </c>
      <c r="C102" s="142">
        <v>0.4166666666666667</v>
      </c>
      <c r="D102" s="139">
        <v>304</v>
      </c>
      <c r="E102" s="139" t="s">
        <v>393</v>
      </c>
      <c r="F102" s="139">
        <v>208</v>
      </c>
      <c r="G102" s="139" t="s">
        <v>49</v>
      </c>
      <c r="H102" s="139" t="s">
        <v>62</v>
      </c>
      <c r="I102" s="139" t="s">
        <v>575</v>
      </c>
      <c r="J102" s="139">
        <v>413</v>
      </c>
      <c r="K102" s="139">
        <v>3</v>
      </c>
      <c r="L102" s="139">
        <v>3</v>
      </c>
      <c r="M102" s="139">
        <v>3</v>
      </c>
      <c r="N102" s="139">
        <v>3</v>
      </c>
      <c r="O102">
        <v>208</v>
      </c>
      <c r="P102">
        <v>304</v>
      </c>
    </row>
    <row r="103" spans="1:16" ht="12.75">
      <c r="A103" s="144">
        <v>414</v>
      </c>
      <c r="B103" s="138">
        <v>44338</v>
      </c>
      <c r="C103" s="142">
        <v>0.4166666666666667</v>
      </c>
      <c r="D103" s="139">
        <v>101</v>
      </c>
      <c r="E103" s="139" t="s">
        <v>385</v>
      </c>
      <c r="F103" s="139">
        <v>108</v>
      </c>
      <c r="G103" s="139" t="s">
        <v>54</v>
      </c>
      <c r="H103" s="139" t="s">
        <v>62</v>
      </c>
      <c r="I103" s="139" t="s">
        <v>575</v>
      </c>
      <c r="J103" s="139">
        <v>414</v>
      </c>
      <c r="K103" s="139">
        <v>5</v>
      </c>
      <c r="L103" s="139">
        <v>1</v>
      </c>
      <c r="M103" s="139">
        <v>1</v>
      </c>
      <c r="N103" s="139">
        <v>5</v>
      </c>
      <c r="O103">
        <v>108</v>
      </c>
      <c r="P103">
        <v>101</v>
      </c>
    </row>
    <row r="104" spans="1:16" ht="12.75">
      <c r="A104" s="144">
        <v>415</v>
      </c>
      <c r="B104" s="138">
        <v>44338</v>
      </c>
      <c r="C104" s="142">
        <v>0.625</v>
      </c>
      <c r="D104" s="139">
        <v>205</v>
      </c>
      <c r="E104" s="139" t="s">
        <v>209</v>
      </c>
      <c r="F104" s="139">
        <v>208</v>
      </c>
      <c r="G104" s="139" t="s">
        <v>49</v>
      </c>
      <c r="H104" s="139" t="s">
        <v>62</v>
      </c>
      <c r="I104" s="139" t="s">
        <v>575</v>
      </c>
      <c r="J104" s="139">
        <v>415</v>
      </c>
      <c r="K104" s="139">
        <v>4</v>
      </c>
      <c r="L104" s="139">
        <v>2</v>
      </c>
      <c r="M104" s="139">
        <v>2</v>
      </c>
      <c r="N104" s="139">
        <v>4</v>
      </c>
      <c r="O104">
        <v>208</v>
      </c>
      <c r="P104">
        <v>205</v>
      </c>
    </row>
    <row r="105" spans="1:16" ht="12.75">
      <c r="A105" s="144">
        <v>416</v>
      </c>
      <c r="B105" s="138">
        <v>44338</v>
      </c>
      <c r="C105" s="142">
        <v>0.625</v>
      </c>
      <c r="D105" s="139">
        <v>101</v>
      </c>
      <c r="E105" s="139" t="s">
        <v>385</v>
      </c>
      <c r="F105" s="139">
        <v>309</v>
      </c>
      <c r="G105" s="139" t="s">
        <v>399</v>
      </c>
      <c r="H105" s="139" t="s">
        <v>62</v>
      </c>
      <c r="I105" s="139" t="s">
        <v>575</v>
      </c>
      <c r="J105" s="139">
        <v>416</v>
      </c>
      <c r="K105" s="139">
        <v>2</v>
      </c>
      <c r="L105" s="139">
        <v>4</v>
      </c>
      <c r="M105" s="139">
        <v>2</v>
      </c>
      <c r="N105" s="139">
        <v>4</v>
      </c>
      <c r="O105">
        <v>101</v>
      </c>
      <c r="P105">
        <v>309</v>
      </c>
    </row>
    <row r="106" spans="1:16" ht="12.75">
      <c r="A106" s="144">
        <v>417</v>
      </c>
      <c r="B106" s="138">
        <v>44338</v>
      </c>
      <c r="C106" s="142">
        <v>0.7708333333333334</v>
      </c>
      <c r="D106" s="139">
        <v>304</v>
      </c>
      <c r="E106" s="139" t="s">
        <v>393</v>
      </c>
      <c r="F106" s="139">
        <v>108</v>
      </c>
      <c r="G106" s="139" t="s">
        <v>54</v>
      </c>
      <c r="H106" s="139" t="s">
        <v>62</v>
      </c>
      <c r="I106" s="139" t="s">
        <v>575</v>
      </c>
      <c r="J106" s="139">
        <v>417</v>
      </c>
      <c r="K106" s="139">
        <v>3</v>
      </c>
      <c r="L106" s="139">
        <v>3</v>
      </c>
      <c r="M106" s="139">
        <v>3</v>
      </c>
      <c r="N106" s="139">
        <v>3</v>
      </c>
      <c r="O106">
        <v>304</v>
      </c>
      <c r="P106">
        <v>108</v>
      </c>
    </row>
    <row r="107" spans="1:16" ht="12.75">
      <c r="A107" s="144">
        <v>418</v>
      </c>
      <c r="B107" s="138">
        <v>44338</v>
      </c>
      <c r="C107" s="142">
        <v>0.7708333333333334</v>
      </c>
      <c r="D107" s="139">
        <v>208</v>
      </c>
      <c r="E107" s="139" t="s">
        <v>49</v>
      </c>
      <c r="F107" s="139">
        <v>101</v>
      </c>
      <c r="G107" s="139" t="s">
        <v>385</v>
      </c>
      <c r="H107" s="139" t="s">
        <v>62</v>
      </c>
      <c r="I107" s="139" t="s">
        <v>575</v>
      </c>
      <c r="J107" s="139">
        <v>418</v>
      </c>
      <c r="K107" s="139">
        <v>2</v>
      </c>
      <c r="L107" s="139">
        <v>4</v>
      </c>
      <c r="M107" s="139">
        <v>2</v>
      </c>
      <c r="N107" s="139">
        <v>4</v>
      </c>
      <c r="O107">
        <v>208</v>
      </c>
      <c r="P107">
        <v>101</v>
      </c>
    </row>
    <row r="108" spans="1:16" ht="12.75">
      <c r="A108" s="144">
        <v>419</v>
      </c>
      <c r="B108" s="138">
        <v>44338</v>
      </c>
      <c r="C108" s="142">
        <v>0.4166666666666667</v>
      </c>
      <c r="D108" s="139">
        <v>103</v>
      </c>
      <c r="E108" s="139" t="s">
        <v>210</v>
      </c>
      <c r="F108" s="139">
        <v>307</v>
      </c>
      <c r="G108" s="139" t="s">
        <v>396</v>
      </c>
      <c r="H108" s="139" t="s">
        <v>386</v>
      </c>
      <c r="I108" s="139" t="s">
        <v>576</v>
      </c>
      <c r="J108" s="139">
        <v>419</v>
      </c>
      <c r="K108" s="139">
        <v>4</v>
      </c>
      <c r="L108" s="139">
        <v>2</v>
      </c>
      <c r="M108" s="139">
        <v>2</v>
      </c>
      <c r="N108" s="139">
        <v>4</v>
      </c>
      <c r="O108">
        <v>307</v>
      </c>
      <c r="P108">
        <v>103</v>
      </c>
    </row>
    <row r="109" spans="1:16" ht="12.75">
      <c r="A109" s="144">
        <v>420</v>
      </c>
      <c r="B109" s="138">
        <v>44338</v>
      </c>
      <c r="C109" s="142">
        <v>0.4166666666666667</v>
      </c>
      <c r="D109" s="139">
        <v>301</v>
      </c>
      <c r="E109" s="139" t="s">
        <v>211</v>
      </c>
      <c r="F109" s="139">
        <v>203</v>
      </c>
      <c r="G109" s="139" t="s">
        <v>50</v>
      </c>
      <c r="H109" s="139" t="s">
        <v>386</v>
      </c>
      <c r="I109" s="139" t="s">
        <v>576</v>
      </c>
      <c r="J109" s="139">
        <v>420</v>
      </c>
      <c r="K109" s="139">
        <v>2</v>
      </c>
      <c r="L109" s="139">
        <v>4</v>
      </c>
      <c r="M109" s="139">
        <v>2</v>
      </c>
      <c r="N109" s="139">
        <v>4</v>
      </c>
      <c r="O109">
        <v>301</v>
      </c>
      <c r="P109">
        <v>203</v>
      </c>
    </row>
    <row r="110" spans="1:16" ht="12.75">
      <c r="A110" s="144">
        <v>421</v>
      </c>
      <c r="B110" s="138">
        <v>44338</v>
      </c>
      <c r="C110" s="142">
        <v>0.4166666666666667</v>
      </c>
      <c r="D110" s="139">
        <v>206</v>
      </c>
      <c r="E110" s="139" t="s">
        <v>51</v>
      </c>
      <c r="F110" s="139">
        <v>308</v>
      </c>
      <c r="G110" s="139" t="s">
        <v>373</v>
      </c>
      <c r="H110" s="139" t="s">
        <v>386</v>
      </c>
      <c r="I110" s="139" t="s">
        <v>576</v>
      </c>
      <c r="J110" s="139">
        <v>421</v>
      </c>
      <c r="K110" s="139">
        <v>2</v>
      </c>
      <c r="L110" s="139">
        <v>4</v>
      </c>
      <c r="M110" s="139">
        <v>2</v>
      </c>
      <c r="N110" s="139">
        <v>4</v>
      </c>
      <c r="O110">
        <v>206</v>
      </c>
      <c r="P110">
        <v>308</v>
      </c>
    </row>
    <row r="111" spans="1:16" ht="12.75">
      <c r="A111" s="144">
        <v>422</v>
      </c>
      <c r="B111" s="138">
        <v>44338</v>
      </c>
      <c r="C111" s="142">
        <v>0.4166666666666667</v>
      </c>
      <c r="D111" s="139">
        <v>105</v>
      </c>
      <c r="E111" s="139" t="s">
        <v>532</v>
      </c>
      <c r="F111" s="139">
        <v>110</v>
      </c>
      <c r="G111" s="139" t="s">
        <v>53</v>
      </c>
      <c r="H111" s="139" t="s">
        <v>386</v>
      </c>
      <c r="I111" s="139" t="s">
        <v>576</v>
      </c>
      <c r="J111" s="139">
        <v>422</v>
      </c>
      <c r="K111" s="139">
        <v>2</v>
      </c>
      <c r="L111" s="139">
        <v>4</v>
      </c>
      <c r="M111" s="139">
        <v>4</v>
      </c>
      <c r="N111" s="139">
        <v>2</v>
      </c>
      <c r="O111">
        <v>110</v>
      </c>
      <c r="P111">
        <v>105</v>
      </c>
    </row>
    <row r="112" spans="1:16" ht="12.75">
      <c r="A112" s="144">
        <v>423</v>
      </c>
      <c r="B112" s="138">
        <v>44338</v>
      </c>
      <c r="C112" s="142">
        <v>0.6666666666666666</v>
      </c>
      <c r="D112" s="139">
        <v>103</v>
      </c>
      <c r="E112" s="139" t="s">
        <v>210</v>
      </c>
      <c r="F112" s="139">
        <v>203</v>
      </c>
      <c r="G112" s="139" t="s">
        <v>50</v>
      </c>
      <c r="H112" s="139" t="s">
        <v>386</v>
      </c>
      <c r="I112" s="139" t="s">
        <v>576</v>
      </c>
      <c r="J112" s="139">
        <v>423</v>
      </c>
      <c r="K112" s="139">
        <v>1</v>
      </c>
      <c r="L112" s="139">
        <v>5</v>
      </c>
      <c r="M112" s="139">
        <v>5</v>
      </c>
      <c r="N112" s="139">
        <v>1</v>
      </c>
      <c r="O112">
        <v>203</v>
      </c>
      <c r="P112">
        <v>103</v>
      </c>
    </row>
    <row r="113" spans="1:16" ht="12.75">
      <c r="A113" s="144">
        <v>424</v>
      </c>
      <c r="B113" s="138">
        <v>44338</v>
      </c>
      <c r="C113" s="142">
        <v>0.6666666666666666</v>
      </c>
      <c r="D113" s="139">
        <v>308</v>
      </c>
      <c r="E113" s="139" t="s">
        <v>373</v>
      </c>
      <c r="F113" s="139">
        <v>110</v>
      </c>
      <c r="G113" s="139" t="s">
        <v>53</v>
      </c>
      <c r="H113" s="139" t="s">
        <v>386</v>
      </c>
      <c r="I113" s="139" t="s">
        <v>576</v>
      </c>
      <c r="J113" s="139">
        <v>424</v>
      </c>
      <c r="K113" s="139">
        <v>0</v>
      </c>
      <c r="L113" s="139">
        <v>6</v>
      </c>
      <c r="M113" s="139">
        <v>0</v>
      </c>
      <c r="N113" s="139">
        <v>6</v>
      </c>
      <c r="O113">
        <v>308</v>
      </c>
      <c r="P113">
        <v>110</v>
      </c>
    </row>
    <row r="114" spans="1:16" ht="12.75">
      <c r="A114" s="144">
        <v>425</v>
      </c>
      <c r="B114" s="138">
        <v>44338</v>
      </c>
      <c r="C114" s="142">
        <v>0.6666666666666666</v>
      </c>
      <c r="D114" s="139">
        <v>307</v>
      </c>
      <c r="E114" s="139" t="s">
        <v>396</v>
      </c>
      <c r="F114" s="139">
        <v>301</v>
      </c>
      <c r="G114" s="139" t="s">
        <v>211</v>
      </c>
      <c r="H114" s="139" t="s">
        <v>386</v>
      </c>
      <c r="I114" s="139" t="s">
        <v>576</v>
      </c>
      <c r="J114" s="139">
        <v>425</v>
      </c>
      <c r="K114" s="139">
        <v>3</v>
      </c>
      <c r="L114" s="139">
        <v>3</v>
      </c>
      <c r="M114" s="139">
        <v>3</v>
      </c>
      <c r="N114" s="139">
        <v>3</v>
      </c>
      <c r="O114">
        <v>307</v>
      </c>
      <c r="P114">
        <v>301</v>
      </c>
    </row>
    <row r="115" spans="1:16" ht="12.75">
      <c r="A115" s="144">
        <v>426</v>
      </c>
      <c r="B115" s="138">
        <v>44338</v>
      </c>
      <c r="C115" s="142">
        <v>0.6666666666666666</v>
      </c>
      <c r="D115" s="139">
        <v>206</v>
      </c>
      <c r="E115" s="139" t="s">
        <v>51</v>
      </c>
      <c r="F115" s="139">
        <v>105</v>
      </c>
      <c r="G115" s="139" t="s">
        <v>532</v>
      </c>
      <c r="H115" s="139" t="s">
        <v>386</v>
      </c>
      <c r="I115" s="139" t="s">
        <v>576</v>
      </c>
      <c r="J115" s="139">
        <v>426</v>
      </c>
      <c r="K115" s="139">
        <v>2</v>
      </c>
      <c r="L115" s="139">
        <v>4</v>
      </c>
      <c r="M115" s="139">
        <v>4</v>
      </c>
      <c r="N115" s="139">
        <v>2</v>
      </c>
      <c r="O115">
        <v>105</v>
      </c>
      <c r="P115">
        <v>206</v>
      </c>
    </row>
    <row r="116" spans="1:10" ht="12.75">
      <c r="A116" s="144">
        <v>427</v>
      </c>
      <c r="B116" s="138">
        <v>44359</v>
      </c>
      <c r="C116" s="142">
        <v>0.4166666666666667</v>
      </c>
      <c r="D116" s="139">
        <v>205</v>
      </c>
      <c r="E116" s="139" t="s">
        <v>209</v>
      </c>
      <c r="F116" s="139">
        <v>305</v>
      </c>
      <c r="G116" s="139" t="s">
        <v>212</v>
      </c>
      <c r="H116" s="139" t="s">
        <v>386</v>
      </c>
      <c r="I116" s="139" t="s">
        <v>582</v>
      </c>
      <c r="J116" s="139">
        <v>427</v>
      </c>
    </row>
    <row r="117" spans="1:10" ht="12.75">
      <c r="A117" s="144">
        <v>428</v>
      </c>
      <c r="B117" s="138">
        <v>44359</v>
      </c>
      <c r="C117" s="142">
        <v>0.625</v>
      </c>
      <c r="D117" s="139">
        <v>106</v>
      </c>
      <c r="E117" s="139" t="s">
        <v>55</v>
      </c>
      <c r="F117" s="139">
        <v>305</v>
      </c>
      <c r="G117" s="139" t="s">
        <v>212</v>
      </c>
      <c r="H117" s="139" t="s">
        <v>386</v>
      </c>
      <c r="I117" s="139" t="s">
        <v>582</v>
      </c>
      <c r="J117" s="139">
        <v>428</v>
      </c>
    </row>
    <row r="118" spans="1:10" ht="12.75">
      <c r="A118" s="144">
        <v>429</v>
      </c>
      <c r="B118" s="138">
        <v>44359</v>
      </c>
      <c r="C118" s="142">
        <v>0.7708333333333334</v>
      </c>
      <c r="D118" s="139">
        <v>205</v>
      </c>
      <c r="E118" s="139" t="s">
        <v>209</v>
      </c>
      <c r="F118" s="139">
        <v>106</v>
      </c>
      <c r="G118" s="139" t="s">
        <v>55</v>
      </c>
      <c r="H118" s="139" t="s">
        <v>386</v>
      </c>
      <c r="I118" s="139" t="s">
        <v>582</v>
      </c>
      <c r="J118" s="139">
        <v>429</v>
      </c>
    </row>
    <row r="119" spans="1:10" ht="12.75">
      <c r="A119" s="144">
        <v>430</v>
      </c>
      <c r="B119" s="138">
        <v>44359</v>
      </c>
      <c r="C119" s="142">
        <v>0.4166666666666667</v>
      </c>
      <c r="D119" s="139">
        <v>303</v>
      </c>
      <c r="E119" s="139" t="s">
        <v>47</v>
      </c>
      <c r="F119" s="139">
        <v>204</v>
      </c>
      <c r="G119" s="139" t="s">
        <v>208</v>
      </c>
      <c r="H119" s="139" t="s">
        <v>386</v>
      </c>
      <c r="I119" s="139" t="s">
        <v>582</v>
      </c>
      <c r="J119" s="139">
        <v>430</v>
      </c>
    </row>
    <row r="120" spans="1:10" ht="12.75">
      <c r="A120" s="144">
        <v>431</v>
      </c>
      <c r="B120" s="138">
        <v>44359</v>
      </c>
      <c r="C120" s="142">
        <v>0.625</v>
      </c>
      <c r="D120" s="139">
        <v>309</v>
      </c>
      <c r="E120" s="139" t="s">
        <v>399</v>
      </c>
      <c r="F120" s="139">
        <v>204</v>
      </c>
      <c r="G120" s="139" t="s">
        <v>208</v>
      </c>
      <c r="H120" s="139" t="s">
        <v>386</v>
      </c>
      <c r="I120" s="139" t="s">
        <v>582</v>
      </c>
      <c r="J120" s="139">
        <v>431</v>
      </c>
    </row>
    <row r="121" spans="1:10" ht="12.75">
      <c r="A121" s="144">
        <v>432</v>
      </c>
      <c r="B121" s="138">
        <v>44359</v>
      </c>
      <c r="C121" s="142">
        <v>0.7708333333333334</v>
      </c>
      <c r="D121" s="139">
        <v>303</v>
      </c>
      <c r="E121" s="139" t="s">
        <v>47</v>
      </c>
      <c r="F121" s="139">
        <v>309</v>
      </c>
      <c r="G121" s="139" t="s">
        <v>399</v>
      </c>
      <c r="H121" s="139" t="s">
        <v>386</v>
      </c>
      <c r="I121" s="139" t="s">
        <v>582</v>
      </c>
      <c r="J121" s="139">
        <v>432</v>
      </c>
    </row>
    <row r="122" spans="1:10" ht="12.75">
      <c r="A122" s="144">
        <v>433</v>
      </c>
      <c r="B122" s="138">
        <v>44360</v>
      </c>
      <c r="C122" s="142">
        <v>0.4166666666666667</v>
      </c>
      <c r="D122" s="139" t="s">
        <v>1</v>
      </c>
      <c r="E122" s="139" t="s">
        <v>583</v>
      </c>
      <c r="F122" s="139" t="s">
        <v>1</v>
      </c>
      <c r="G122" s="139" t="s">
        <v>584</v>
      </c>
      <c r="H122" s="139" t="s">
        <v>386</v>
      </c>
      <c r="I122" s="139" t="s">
        <v>582</v>
      </c>
      <c r="J122" s="139">
        <v>433</v>
      </c>
    </row>
    <row r="123" spans="1:10" ht="12.75">
      <c r="A123" s="144">
        <v>434</v>
      </c>
      <c r="B123" s="138">
        <v>44360</v>
      </c>
      <c r="C123" s="142">
        <v>0.4166666666666667</v>
      </c>
      <c r="D123" s="139" t="s">
        <v>1</v>
      </c>
      <c r="E123" s="139" t="s">
        <v>585</v>
      </c>
      <c r="F123" s="139" t="s">
        <v>1</v>
      </c>
      <c r="G123" s="139" t="s">
        <v>586</v>
      </c>
      <c r="H123" s="139" t="s">
        <v>386</v>
      </c>
      <c r="I123" s="139" t="s">
        <v>582</v>
      </c>
      <c r="J123" s="139">
        <v>434</v>
      </c>
    </row>
    <row r="124" spans="2:3" ht="12.75">
      <c r="B124" s="138"/>
      <c r="C124" s="142"/>
    </row>
    <row r="125" spans="2:3" ht="12.75">
      <c r="B125" s="138"/>
      <c r="C125" s="142"/>
    </row>
    <row r="126" spans="2:3" ht="12.75">
      <c r="B126" s="138"/>
      <c r="C126" s="142"/>
    </row>
    <row r="127" spans="2:3" ht="12.75">
      <c r="B127" s="138"/>
      <c r="C127" s="142"/>
    </row>
    <row r="128" spans="2:3" ht="12.75">
      <c r="B128" s="138"/>
      <c r="C128" s="142"/>
    </row>
    <row r="129" spans="2:3" ht="12.75">
      <c r="B129" s="138"/>
      <c r="C129" s="142"/>
    </row>
    <row r="130" spans="2:3" ht="12.75">
      <c r="B130" s="138"/>
      <c r="C130" s="142"/>
    </row>
    <row r="131" spans="2:3" ht="12.75">
      <c r="B131" s="138"/>
      <c r="C131" s="142"/>
    </row>
    <row r="132" spans="2:3" ht="12.75">
      <c r="B132" s="138"/>
      <c r="C132" s="142"/>
    </row>
    <row r="133" spans="2:3" ht="12.75">
      <c r="B133" s="138"/>
      <c r="C133" s="142"/>
    </row>
    <row r="134" spans="2:3" ht="12.75">
      <c r="B134" s="138"/>
      <c r="C134" s="142"/>
    </row>
    <row r="135" spans="2:3" ht="12.75">
      <c r="B135" s="138"/>
      <c r="C135" s="142"/>
    </row>
    <row r="136" spans="2:3" ht="12.75">
      <c r="B136" s="138"/>
      <c r="C136" s="142"/>
    </row>
    <row r="137" spans="2:3" ht="12.75">
      <c r="B137" s="138"/>
      <c r="C137" s="142"/>
    </row>
    <row r="138" spans="2:3" ht="12.75">
      <c r="B138" s="138"/>
      <c r="C138" s="142"/>
    </row>
    <row r="139" spans="2:3" ht="12.75">
      <c r="B139" s="138"/>
      <c r="C139" s="142"/>
    </row>
    <row r="140" spans="2:3" ht="12.75">
      <c r="B140" s="138"/>
      <c r="C140" s="142"/>
    </row>
    <row r="141" spans="2:3" ht="12.75">
      <c r="B141" s="138"/>
      <c r="C141" s="142"/>
    </row>
    <row r="142" spans="2:3" ht="12.75">
      <c r="B142" s="138"/>
      <c r="C142" s="142"/>
    </row>
    <row r="143" spans="2:3" ht="12.75">
      <c r="B143" s="138"/>
      <c r="C143" s="142"/>
    </row>
    <row r="144" spans="2:3" ht="12.75">
      <c r="B144" s="138"/>
      <c r="C144" s="142"/>
    </row>
    <row r="145" spans="2:3" ht="12.75">
      <c r="B145" s="138"/>
      <c r="C145" s="142"/>
    </row>
    <row r="146" spans="2:3" ht="12.75">
      <c r="B146" s="138"/>
      <c r="C146" s="142"/>
    </row>
    <row r="147" spans="2:3" ht="12.75">
      <c r="B147" s="138"/>
      <c r="C147" s="142"/>
    </row>
    <row r="148" spans="2:3" ht="12.75">
      <c r="B148" s="138"/>
      <c r="C148" s="142"/>
    </row>
    <row r="149" spans="2:3" ht="12.75">
      <c r="B149" s="138"/>
      <c r="C149" s="142"/>
    </row>
    <row r="150" spans="2:3" ht="12.75">
      <c r="B150" s="138"/>
      <c r="C150" s="142"/>
    </row>
    <row r="151" spans="2:3" ht="12.75">
      <c r="B151" s="138"/>
      <c r="C151" s="142"/>
    </row>
    <row r="152" spans="2:3" ht="12.75">
      <c r="B152" s="138"/>
      <c r="C152" s="142"/>
    </row>
    <row r="153" spans="2:3" ht="12.75">
      <c r="B153" s="138"/>
      <c r="C153" s="142"/>
    </row>
    <row r="154" spans="2:3" ht="12.75">
      <c r="B154" s="138"/>
      <c r="C154" s="142"/>
    </row>
    <row r="155" spans="2:3" ht="12.75">
      <c r="B155" s="138"/>
      <c r="C155" s="142"/>
    </row>
    <row r="156" spans="2:3" ht="12.75">
      <c r="B156" s="138"/>
      <c r="C156" s="142"/>
    </row>
    <row r="157" spans="2:3" ht="12.75">
      <c r="B157" s="138"/>
      <c r="C157" s="142"/>
    </row>
    <row r="158" spans="2:3" ht="12.75">
      <c r="B158" s="138"/>
      <c r="C158" s="142"/>
    </row>
    <row r="159" spans="2:3" ht="12.75">
      <c r="B159" s="138"/>
      <c r="C159" s="142"/>
    </row>
    <row r="160" spans="2:3" ht="12.75">
      <c r="B160" s="138"/>
      <c r="C160" s="142"/>
    </row>
    <row r="161" spans="2:3" ht="12.75">
      <c r="B161" s="138"/>
      <c r="C161" s="142"/>
    </row>
    <row r="162" spans="2:3" ht="12.75">
      <c r="B162" s="138"/>
      <c r="C162" s="142"/>
    </row>
    <row r="163" spans="2:3" ht="12.75">
      <c r="B163" s="138"/>
      <c r="C163" s="142"/>
    </row>
    <row r="164" spans="2:3" ht="12.75">
      <c r="B164" s="138"/>
      <c r="C164" s="142"/>
    </row>
    <row r="165" spans="2:3" ht="12.75">
      <c r="B165" s="138"/>
      <c r="C165" s="142"/>
    </row>
    <row r="166" spans="2:3" ht="12.75">
      <c r="B166" s="138"/>
      <c r="C166" s="142"/>
    </row>
    <row r="167" spans="2:3" ht="12.75">
      <c r="B167" s="138"/>
      <c r="C167" s="142"/>
    </row>
    <row r="168" spans="2:3" ht="12.75">
      <c r="B168" s="138"/>
      <c r="C168" s="142"/>
    </row>
    <row r="169" spans="2:3" ht="12.75">
      <c r="B169" s="138"/>
      <c r="C169" s="142"/>
    </row>
    <row r="170" spans="2:3" ht="12.75">
      <c r="B170" s="138"/>
      <c r="C170" s="142"/>
    </row>
    <row r="171" spans="2:3" ht="12.75">
      <c r="B171" s="138"/>
      <c r="C171" s="142"/>
    </row>
    <row r="172" spans="2:3" ht="12.75">
      <c r="B172" s="138"/>
      <c r="C172" s="142"/>
    </row>
    <row r="173" spans="2:3" ht="12.75">
      <c r="B173" s="138"/>
      <c r="C173" s="142"/>
    </row>
    <row r="174" spans="2:3" ht="12.75">
      <c r="B174" s="138"/>
      <c r="C174" s="142"/>
    </row>
    <row r="175" spans="2:3" ht="12.75">
      <c r="B175" s="138"/>
      <c r="C175" s="142"/>
    </row>
    <row r="176" spans="2:3" ht="12.75">
      <c r="B176" s="138"/>
      <c r="C176" s="142"/>
    </row>
    <row r="177" spans="2:3" ht="12.75">
      <c r="B177" s="138"/>
      <c r="C177" s="142"/>
    </row>
    <row r="178" spans="2:3" ht="12.75">
      <c r="B178" s="138"/>
      <c r="C178" s="142"/>
    </row>
    <row r="179" spans="2:3" ht="12.75">
      <c r="B179" s="138"/>
      <c r="C179" s="142"/>
    </row>
    <row r="180" spans="2:3" ht="12.75">
      <c r="B180" s="138"/>
      <c r="C180" s="142"/>
    </row>
    <row r="181" spans="2:3" ht="12.75">
      <c r="B181" s="138"/>
      <c r="C181" s="142"/>
    </row>
    <row r="182" spans="2:3" ht="12.75">
      <c r="B182" s="138"/>
      <c r="C182" s="142"/>
    </row>
    <row r="183" spans="2:3" ht="12.75">
      <c r="B183" s="138"/>
      <c r="C183" s="142"/>
    </row>
    <row r="184" spans="2:3" ht="12.75">
      <c r="B184" s="138"/>
      <c r="C184" s="142"/>
    </row>
    <row r="185" spans="2:3" ht="12.75">
      <c r="B185" s="138"/>
      <c r="C185" s="142"/>
    </row>
    <row r="186" spans="2:3" ht="12.75">
      <c r="B186" s="138"/>
      <c r="C186" s="142"/>
    </row>
    <row r="187" spans="2:3" ht="12.75">
      <c r="B187" s="138"/>
      <c r="C187" s="142"/>
    </row>
    <row r="188" spans="2:3" ht="12.75">
      <c r="B188" s="138"/>
      <c r="C188" s="142"/>
    </row>
    <row r="189" spans="2:3" ht="12.75">
      <c r="B189" s="138"/>
      <c r="C189" s="142"/>
    </row>
    <row r="190" spans="2:3" ht="12.75">
      <c r="B190" s="138"/>
      <c r="C190" s="142"/>
    </row>
    <row r="191" spans="2:3" ht="12.75">
      <c r="B191" s="138"/>
      <c r="C191" s="142"/>
    </row>
    <row r="192" spans="1:13" ht="12.75">
      <c r="A192" s="145"/>
      <c r="B192" s="146"/>
      <c r="C192" s="147"/>
      <c r="D192" s="148"/>
      <c r="E192" s="149"/>
      <c r="F192" s="148"/>
      <c r="G192" s="148"/>
      <c r="H192" s="148"/>
      <c r="I192" s="148"/>
      <c r="J192" s="148"/>
      <c r="K192" s="148"/>
      <c r="L192" s="148"/>
      <c r="M192" s="148"/>
    </row>
    <row r="193" ht="12.75">
      <c r="B193" s="138"/>
    </row>
    <row r="194" spans="2:3" ht="12.75">
      <c r="B194" s="138"/>
      <c r="C194" s="142"/>
    </row>
    <row r="195" spans="2:3" ht="12.75">
      <c r="B195" s="138"/>
      <c r="C195" s="142"/>
    </row>
    <row r="196" spans="2:3" ht="12.75">
      <c r="B196" s="138"/>
      <c r="C196" s="142"/>
    </row>
    <row r="197" spans="2:3" ht="12.75">
      <c r="B197" s="138"/>
      <c r="C197" s="142"/>
    </row>
    <row r="198" spans="2:3" ht="12.75">
      <c r="B198" s="138"/>
      <c r="C198" s="142"/>
    </row>
    <row r="199" spans="2:3" ht="12.75">
      <c r="B199" s="138"/>
      <c r="C199" s="142"/>
    </row>
    <row r="200" ht="12.75">
      <c r="B200" s="138"/>
    </row>
    <row r="201" spans="2:3" ht="12.75">
      <c r="B201" s="138"/>
      <c r="C201" s="142"/>
    </row>
    <row r="202" spans="2:3" ht="12.75">
      <c r="B202" s="138"/>
      <c r="C202" s="142"/>
    </row>
    <row r="203" spans="2:3" ht="12.75">
      <c r="B203" s="138"/>
      <c r="C203" s="142"/>
    </row>
    <row r="204" spans="2:3" ht="12.75">
      <c r="B204" s="138"/>
      <c r="C204" s="142"/>
    </row>
    <row r="205" spans="2:3" ht="12.75">
      <c r="B205" s="138"/>
      <c r="C205" s="142"/>
    </row>
    <row r="206" spans="2:3" ht="12.75">
      <c r="B206" s="138"/>
      <c r="C206" s="142"/>
    </row>
    <row r="207" ht="12.75">
      <c r="B207" s="138"/>
    </row>
    <row r="208" spans="2:3" ht="12.75">
      <c r="B208" s="138"/>
      <c r="C208" s="142"/>
    </row>
    <row r="209" spans="2:3" ht="12.75">
      <c r="B209" s="138"/>
      <c r="C209" s="142"/>
    </row>
    <row r="210" spans="2:3" ht="12.75">
      <c r="B210" s="138"/>
      <c r="C210" s="142"/>
    </row>
    <row r="211" spans="2:3" ht="12.75">
      <c r="B211" s="138"/>
      <c r="C211" s="142"/>
    </row>
    <row r="212" spans="2:3" ht="12.75">
      <c r="B212" s="138"/>
      <c r="C212" s="142"/>
    </row>
    <row r="213" spans="2:3" ht="12.75">
      <c r="B213" s="138"/>
      <c r="C213" s="142"/>
    </row>
    <row r="214" ht="12.75">
      <c r="B214" s="138"/>
    </row>
    <row r="215" spans="2:3" ht="12.75">
      <c r="B215" s="138"/>
      <c r="C215" s="142"/>
    </row>
    <row r="216" spans="2:3" ht="12.75">
      <c r="B216" s="138"/>
      <c r="C216" s="142"/>
    </row>
    <row r="217" spans="2:3" ht="12.75">
      <c r="B217" s="138"/>
      <c r="C217" s="142"/>
    </row>
    <row r="218" spans="2:3" ht="12.75">
      <c r="B218" s="138"/>
      <c r="C218" s="142"/>
    </row>
    <row r="219" spans="2:3" ht="12.75">
      <c r="B219" s="138"/>
      <c r="C219" s="142"/>
    </row>
    <row r="220" spans="2:3" ht="12.75">
      <c r="B220" s="138"/>
      <c r="C220" s="142"/>
    </row>
    <row r="221" ht="12.75">
      <c r="B221" s="138"/>
    </row>
    <row r="222" spans="2:3" ht="12.75">
      <c r="B222" s="138"/>
      <c r="C222" s="142"/>
    </row>
    <row r="223" spans="2:3" ht="12.75">
      <c r="B223" s="138"/>
      <c r="C223" s="142"/>
    </row>
    <row r="224" spans="2:3" ht="12.75">
      <c r="B224" s="138"/>
      <c r="C224" s="142"/>
    </row>
    <row r="225" spans="2:3" ht="12.75">
      <c r="B225" s="138"/>
      <c r="C225" s="142"/>
    </row>
    <row r="226" spans="2:3" ht="12.75">
      <c r="B226" s="138"/>
      <c r="C226" s="142"/>
    </row>
    <row r="227" spans="2:3" ht="12.75">
      <c r="B227" s="138"/>
      <c r="C227" s="142"/>
    </row>
    <row r="228" ht="12.75">
      <c r="B228" s="138"/>
    </row>
    <row r="229" spans="2:3" ht="12.75">
      <c r="B229" s="138"/>
      <c r="C229" s="142"/>
    </row>
    <row r="230" spans="2:3" ht="12.75">
      <c r="B230" s="138"/>
      <c r="C230" s="142"/>
    </row>
    <row r="231" spans="2:3" ht="12.75">
      <c r="B231" s="138"/>
      <c r="C231" s="142"/>
    </row>
    <row r="232" spans="2:3" ht="12.75">
      <c r="B232" s="138"/>
      <c r="C232" s="142"/>
    </row>
    <row r="233" spans="2:3" ht="12.75">
      <c r="B233" s="138"/>
      <c r="C233" s="142"/>
    </row>
    <row r="234" spans="2:3" ht="12.75">
      <c r="B234" s="138"/>
      <c r="C234" s="142"/>
    </row>
    <row r="235" ht="12.75">
      <c r="B235" s="138"/>
    </row>
    <row r="236" spans="2:3" ht="12.75">
      <c r="B236" s="138"/>
      <c r="C236" s="142"/>
    </row>
    <row r="237" spans="2:3" ht="12.75">
      <c r="B237" s="138"/>
      <c r="C237" s="142"/>
    </row>
    <row r="238" spans="2:3" ht="12.75">
      <c r="B238" s="138"/>
      <c r="C238" s="142"/>
    </row>
    <row r="239" spans="2:3" ht="12.75">
      <c r="B239" s="138"/>
      <c r="C239" s="142"/>
    </row>
    <row r="240" spans="2:3" ht="12.75">
      <c r="B240" s="138"/>
      <c r="C240" s="142"/>
    </row>
    <row r="241" spans="2:3" ht="12.75">
      <c r="B241" s="138"/>
      <c r="C241" s="142"/>
    </row>
    <row r="242" ht="12.75">
      <c r="B242" s="138"/>
    </row>
    <row r="243" spans="2:3" ht="12.75">
      <c r="B243" s="138"/>
      <c r="C243" s="142"/>
    </row>
    <row r="244" spans="2:3" ht="12.75">
      <c r="B244" s="138"/>
      <c r="C244" s="142"/>
    </row>
    <row r="245" spans="2:3" ht="12.75">
      <c r="B245" s="138"/>
      <c r="C245" s="142"/>
    </row>
    <row r="246" spans="2:3" ht="12.75">
      <c r="B246" s="138"/>
      <c r="C246" s="142"/>
    </row>
    <row r="247" spans="2:3" ht="12.75">
      <c r="B247" s="138"/>
      <c r="C247" s="142"/>
    </row>
    <row r="248" spans="2:3" ht="12.75">
      <c r="B248" s="138"/>
      <c r="C248" s="142"/>
    </row>
    <row r="249" ht="12.75">
      <c r="B249" s="138"/>
    </row>
    <row r="250" spans="2:3" ht="12.75">
      <c r="B250" s="138"/>
      <c r="C250" s="142"/>
    </row>
    <row r="251" spans="2:3" ht="12.75">
      <c r="B251" s="138"/>
      <c r="C251" s="142"/>
    </row>
    <row r="252" spans="2:3" ht="12.75">
      <c r="B252" s="138"/>
      <c r="C252" s="142"/>
    </row>
    <row r="253" spans="2:3" ht="12.75">
      <c r="B253" s="138"/>
      <c r="C253" s="142"/>
    </row>
    <row r="254" spans="2:3" ht="12.75">
      <c r="B254" s="138"/>
      <c r="C254" s="142"/>
    </row>
    <row r="255" spans="2:3" ht="12.75">
      <c r="B255" s="138"/>
      <c r="C255" s="142"/>
    </row>
    <row r="256" ht="12.75">
      <c r="B256" s="138"/>
    </row>
    <row r="257" spans="2:3" ht="12.75">
      <c r="B257" s="138"/>
      <c r="C257" s="142"/>
    </row>
    <row r="258" spans="2:3" ht="12.75">
      <c r="B258" s="138"/>
      <c r="C258" s="142"/>
    </row>
    <row r="259" spans="2:3" ht="12.75">
      <c r="B259" s="138"/>
      <c r="C259" s="142"/>
    </row>
    <row r="260" spans="2:3" ht="12.75">
      <c r="B260" s="138"/>
      <c r="C260" s="142"/>
    </row>
    <row r="261" spans="2:3" ht="12.75">
      <c r="B261" s="138"/>
      <c r="C261" s="142"/>
    </row>
    <row r="262" spans="2:3" ht="12.75">
      <c r="B262" s="138"/>
      <c r="C262" s="142"/>
    </row>
    <row r="263" ht="12.75">
      <c r="B263" s="138"/>
    </row>
    <row r="264" spans="2:3" ht="12.75">
      <c r="B264" s="138"/>
      <c r="C264" s="142"/>
    </row>
    <row r="265" spans="2:3" ht="12.75">
      <c r="B265" s="138"/>
      <c r="C265" s="142"/>
    </row>
    <row r="266" spans="2:3" ht="12.75">
      <c r="B266" s="138"/>
      <c r="C266" s="142"/>
    </row>
    <row r="267" spans="2:3" ht="12.75">
      <c r="B267" s="138"/>
      <c r="C267" s="142"/>
    </row>
    <row r="268" spans="2:3" ht="12.75">
      <c r="B268" s="138"/>
      <c r="C268" s="142"/>
    </row>
    <row r="269" spans="2:3" ht="12.75">
      <c r="B269" s="138"/>
      <c r="C269" s="142"/>
    </row>
    <row r="270" ht="12.75">
      <c r="B270" s="138"/>
    </row>
    <row r="271" spans="2:3" ht="12.75">
      <c r="B271" s="138"/>
      <c r="C271" s="142"/>
    </row>
    <row r="272" spans="2:3" ht="12.75">
      <c r="B272" s="138"/>
      <c r="C272" s="142"/>
    </row>
    <row r="273" spans="2:3" ht="12.75">
      <c r="B273" s="138"/>
      <c r="C273" s="142"/>
    </row>
    <row r="274" spans="2:3" ht="12.75">
      <c r="B274" s="138"/>
      <c r="C274" s="142"/>
    </row>
    <row r="275" spans="2:3" ht="12.75">
      <c r="B275" s="138"/>
      <c r="C275" s="142"/>
    </row>
    <row r="276" spans="2:3" ht="12.75">
      <c r="B276" s="138"/>
      <c r="C276" s="142"/>
    </row>
    <row r="277" ht="12.75">
      <c r="B277" s="138"/>
    </row>
    <row r="278" spans="2:3" ht="12.75">
      <c r="B278" s="138"/>
      <c r="C278" s="142"/>
    </row>
    <row r="279" spans="2:3" ht="12.75">
      <c r="B279" s="138"/>
      <c r="C279" s="142"/>
    </row>
    <row r="280" spans="2:3" ht="12.75">
      <c r="B280" s="138"/>
      <c r="C280" s="142"/>
    </row>
    <row r="281" spans="2:3" ht="12.75">
      <c r="B281" s="138"/>
      <c r="C281" s="142"/>
    </row>
    <row r="282" spans="2:3" ht="12.75">
      <c r="B282" s="138"/>
      <c r="C282" s="142"/>
    </row>
    <row r="283" spans="2:3" ht="12.75">
      <c r="B283" s="138"/>
      <c r="C283" s="142"/>
    </row>
    <row r="284" ht="12.75">
      <c r="B284" s="138"/>
    </row>
    <row r="285" spans="2:3" ht="12.75">
      <c r="B285" s="138"/>
      <c r="C285" s="142"/>
    </row>
    <row r="286" spans="2:3" ht="12.75">
      <c r="B286" s="138"/>
      <c r="C286" s="142"/>
    </row>
    <row r="287" spans="2:3" ht="12.75">
      <c r="B287" s="138"/>
      <c r="C287" s="142"/>
    </row>
    <row r="288" spans="2:3" ht="12.75">
      <c r="B288" s="138"/>
      <c r="C288" s="142"/>
    </row>
    <row r="289" spans="2:3" ht="12.75">
      <c r="B289" s="138"/>
      <c r="C289" s="142"/>
    </row>
    <row r="290" spans="2:3" ht="12.75">
      <c r="B290" s="138"/>
      <c r="C290" s="142"/>
    </row>
    <row r="291" ht="12.75">
      <c r="B291" s="138"/>
    </row>
    <row r="292" spans="2:3" ht="12.75">
      <c r="B292" s="138"/>
      <c r="C292" s="142"/>
    </row>
    <row r="293" spans="2:3" ht="12.75">
      <c r="B293" s="138"/>
      <c r="C293" s="142"/>
    </row>
    <row r="294" spans="2:3" ht="12.75">
      <c r="B294" s="138"/>
      <c r="C294" s="142"/>
    </row>
    <row r="295" spans="2:3" ht="12.75">
      <c r="B295" s="138"/>
      <c r="C295" s="142"/>
    </row>
    <row r="296" spans="2:3" ht="12.75">
      <c r="B296" s="138"/>
      <c r="C296" s="142"/>
    </row>
    <row r="297" spans="2:3" ht="12.75">
      <c r="B297" s="138"/>
      <c r="C297" s="142"/>
    </row>
    <row r="298" ht="12.75">
      <c r="B298" s="138"/>
    </row>
    <row r="299" spans="2:3" ht="12.75">
      <c r="B299" s="138"/>
      <c r="C299" s="142"/>
    </row>
    <row r="300" spans="2:3" ht="12.75">
      <c r="B300" s="138"/>
      <c r="C300" s="142"/>
    </row>
    <row r="301" spans="2:3" ht="12.75">
      <c r="B301" s="138"/>
      <c r="C301" s="142"/>
    </row>
    <row r="302" spans="2:3" ht="12.75">
      <c r="B302" s="138"/>
      <c r="C302" s="142"/>
    </row>
    <row r="303" spans="2:3" ht="12.75">
      <c r="B303" s="138"/>
      <c r="C303" s="142"/>
    </row>
    <row r="304" spans="2:3" ht="12.75">
      <c r="B304" s="138"/>
      <c r="C304" s="142"/>
    </row>
    <row r="305" ht="12.75">
      <c r="B305" s="138"/>
    </row>
    <row r="306" spans="2:3" ht="12.75">
      <c r="B306" s="138"/>
      <c r="C306" s="142"/>
    </row>
    <row r="307" spans="2:3" ht="12.75">
      <c r="B307" s="138"/>
      <c r="C307" s="142"/>
    </row>
    <row r="308" spans="2:3" ht="12.75">
      <c r="B308" s="138"/>
      <c r="C308" s="142"/>
    </row>
    <row r="309" spans="2:3" ht="12.75">
      <c r="B309" s="138"/>
      <c r="C309" s="142"/>
    </row>
    <row r="310" spans="2:3" ht="12.75">
      <c r="B310" s="138"/>
      <c r="C310" s="142"/>
    </row>
    <row r="311" spans="2:3" ht="12.75">
      <c r="B311" s="138"/>
      <c r="C311" s="142"/>
    </row>
    <row r="312" ht="12.75">
      <c r="B312" s="138"/>
    </row>
    <row r="313" spans="2:3" ht="12.75">
      <c r="B313" s="138"/>
      <c r="C313" s="142"/>
    </row>
    <row r="314" spans="2:3" ht="12.75">
      <c r="B314" s="138"/>
      <c r="C314" s="142"/>
    </row>
    <row r="315" spans="2:3" ht="12.75">
      <c r="B315" s="138"/>
      <c r="C315" s="142"/>
    </row>
    <row r="316" spans="2:3" ht="12.75">
      <c r="B316" s="138"/>
      <c r="C316" s="142"/>
    </row>
    <row r="317" spans="2:3" ht="12.75">
      <c r="B317" s="138"/>
      <c r="C317" s="142"/>
    </row>
    <row r="318" spans="2:3" ht="12.75">
      <c r="B318" s="138"/>
      <c r="C318" s="142"/>
    </row>
    <row r="319" ht="12.75">
      <c r="B319" s="138"/>
    </row>
    <row r="320" spans="2:3" ht="12.75">
      <c r="B320" s="138"/>
      <c r="C320" s="142"/>
    </row>
    <row r="321" spans="2:3" ht="12.75">
      <c r="B321" s="138"/>
      <c r="C321" s="142"/>
    </row>
    <row r="322" spans="2:3" ht="12.75">
      <c r="B322" s="138"/>
      <c r="C322" s="142"/>
    </row>
    <row r="323" spans="2:3" ht="12.75">
      <c r="B323" s="138"/>
      <c r="C323" s="142"/>
    </row>
    <row r="324" spans="2:3" ht="12.75">
      <c r="B324" s="138"/>
      <c r="C324" s="142"/>
    </row>
    <row r="325" spans="2:3" ht="12.75">
      <c r="B325" s="138"/>
      <c r="C325" s="142"/>
    </row>
    <row r="326" ht="12.75">
      <c r="B326" s="138"/>
    </row>
    <row r="327" spans="2:3" ht="12.75">
      <c r="B327" s="138"/>
      <c r="C327" s="142"/>
    </row>
    <row r="328" spans="2:3" ht="12.75">
      <c r="B328" s="138"/>
      <c r="C328" s="142"/>
    </row>
    <row r="329" spans="2:3" ht="12.75">
      <c r="B329" s="138"/>
      <c r="C329" s="142"/>
    </row>
    <row r="330" spans="2:3" ht="12.75">
      <c r="B330" s="138"/>
      <c r="C330" s="142"/>
    </row>
    <row r="331" spans="2:3" ht="12.75">
      <c r="B331" s="138"/>
      <c r="C331" s="142"/>
    </row>
    <row r="332" spans="2:3" ht="12.75">
      <c r="B332" s="138"/>
      <c r="C332" s="142"/>
    </row>
    <row r="333" ht="12.75">
      <c r="B333" s="138"/>
    </row>
    <row r="334" spans="2:3" ht="12.75">
      <c r="B334" s="138"/>
      <c r="C334" s="142"/>
    </row>
    <row r="335" spans="2:3" ht="12.75">
      <c r="B335" s="138"/>
      <c r="C335" s="142"/>
    </row>
    <row r="336" spans="2:3" ht="12.75">
      <c r="B336" s="138"/>
      <c r="C336" s="142"/>
    </row>
    <row r="337" spans="2:3" ht="12.75">
      <c r="B337" s="138"/>
      <c r="C337" s="142"/>
    </row>
    <row r="338" spans="2:3" ht="12.75">
      <c r="B338" s="138"/>
      <c r="C338" s="142"/>
    </row>
    <row r="339" spans="2:3" ht="12.75">
      <c r="B339" s="138"/>
      <c r="C339" s="142"/>
    </row>
    <row r="340" ht="12.75">
      <c r="B340" s="138"/>
    </row>
    <row r="341" spans="2:3" ht="12.75">
      <c r="B341" s="138"/>
      <c r="C341" s="142"/>
    </row>
    <row r="342" spans="2:3" ht="12.75">
      <c r="B342" s="138"/>
      <c r="C342" s="142"/>
    </row>
    <row r="343" spans="2:3" ht="12.75">
      <c r="B343" s="138"/>
      <c r="C343" s="142"/>
    </row>
    <row r="344" spans="2:3" ht="12.75">
      <c r="B344" s="138"/>
      <c r="C344" s="142"/>
    </row>
    <row r="345" spans="2:3" ht="12.75">
      <c r="B345" s="138"/>
      <c r="C345" s="142"/>
    </row>
    <row r="346" spans="2:3" ht="12.75">
      <c r="B346" s="138"/>
      <c r="C346" s="142"/>
    </row>
    <row r="347" ht="12.75">
      <c r="B347" s="138"/>
    </row>
    <row r="348" spans="2:3" ht="12.75">
      <c r="B348" s="138"/>
      <c r="C348" s="142"/>
    </row>
    <row r="349" spans="2:3" ht="12.75">
      <c r="B349" s="138"/>
      <c r="C349" s="142"/>
    </row>
    <row r="350" spans="2:3" ht="12.75">
      <c r="B350" s="138"/>
      <c r="C350" s="142"/>
    </row>
    <row r="351" spans="2:3" ht="12.75">
      <c r="B351" s="138"/>
      <c r="C351" s="142"/>
    </row>
    <row r="352" spans="2:3" ht="12.75">
      <c r="B352" s="138"/>
      <c r="C352" s="142"/>
    </row>
    <row r="353" spans="2:3" ht="12.75">
      <c r="B353" s="138"/>
      <c r="C353" s="142"/>
    </row>
    <row r="354" ht="12.75">
      <c r="B354" s="138"/>
    </row>
    <row r="355" spans="2:3" ht="12.75">
      <c r="B355" s="138"/>
      <c r="C355" s="142"/>
    </row>
    <row r="356" spans="2:3" ht="12.75">
      <c r="B356" s="138"/>
      <c r="C356" s="142"/>
    </row>
    <row r="357" spans="2:3" ht="12.75">
      <c r="B357" s="138"/>
      <c r="C357" s="142"/>
    </row>
    <row r="358" spans="2:3" ht="12.75">
      <c r="B358" s="138"/>
      <c r="C358" s="142"/>
    </row>
    <row r="359" spans="2:3" ht="12.75">
      <c r="B359" s="138"/>
      <c r="C359" s="142"/>
    </row>
    <row r="360" spans="2:3" ht="12.75">
      <c r="B360" s="138"/>
      <c r="C360" s="142"/>
    </row>
    <row r="361" ht="12.75">
      <c r="B361" s="138"/>
    </row>
    <row r="362" spans="2:3" ht="12.75">
      <c r="B362" s="138"/>
      <c r="C362" s="142"/>
    </row>
    <row r="363" spans="2:3" ht="12.75">
      <c r="B363" s="138"/>
      <c r="C363" s="142"/>
    </row>
    <row r="364" spans="2:3" ht="12.75">
      <c r="B364" s="138"/>
      <c r="C364" s="142"/>
    </row>
    <row r="365" spans="2:3" ht="12.75">
      <c r="B365" s="138"/>
      <c r="C365" s="142"/>
    </row>
    <row r="366" spans="2:3" ht="12.75">
      <c r="B366" s="138"/>
      <c r="C366" s="142"/>
    </row>
    <row r="367" spans="2:3" ht="12.75">
      <c r="B367" s="138"/>
      <c r="C367" s="142"/>
    </row>
    <row r="368" ht="12.75">
      <c r="B368" s="138"/>
    </row>
    <row r="369" spans="2:3" ht="12.75">
      <c r="B369" s="138"/>
      <c r="C369" s="142"/>
    </row>
    <row r="370" spans="2:3" ht="12.75">
      <c r="B370" s="138"/>
      <c r="C370" s="142"/>
    </row>
    <row r="371" spans="2:3" ht="12.75">
      <c r="B371" s="138"/>
      <c r="C371" s="142"/>
    </row>
    <row r="372" spans="2:3" ht="12.75">
      <c r="B372" s="138"/>
      <c r="C372" s="142"/>
    </row>
    <row r="373" spans="2:3" ht="12.75">
      <c r="B373" s="138"/>
      <c r="C373" s="142"/>
    </row>
    <row r="374" spans="2:3" ht="12.75">
      <c r="B374" s="138"/>
      <c r="C374" s="142"/>
    </row>
    <row r="375" ht="12.75">
      <c r="B375" s="138"/>
    </row>
    <row r="376" spans="2:3" ht="12.75">
      <c r="B376" s="138"/>
      <c r="C376" s="142"/>
    </row>
    <row r="377" spans="2:3" ht="12.75">
      <c r="B377" s="138"/>
      <c r="C377" s="142"/>
    </row>
    <row r="378" spans="2:3" ht="12.75">
      <c r="B378" s="138"/>
      <c r="C378" s="142"/>
    </row>
    <row r="379" spans="2:3" ht="12.75">
      <c r="B379" s="138"/>
      <c r="C379" s="142"/>
    </row>
    <row r="380" spans="2:3" ht="12.75">
      <c r="B380" s="138"/>
      <c r="C380" s="142"/>
    </row>
    <row r="381" spans="2:3" ht="12.75">
      <c r="B381" s="138"/>
      <c r="C381" s="142"/>
    </row>
    <row r="382" ht="12.75">
      <c r="B382" s="138"/>
    </row>
    <row r="383" spans="2:3" ht="12.75">
      <c r="B383" s="138"/>
      <c r="C383" s="142"/>
    </row>
    <row r="384" spans="2:3" ht="12.75">
      <c r="B384" s="138"/>
      <c r="C384" s="142"/>
    </row>
    <row r="385" spans="2:3" ht="12.75">
      <c r="B385" s="138"/>
      <c r="C385" s="142"/>
    </row>
    <row r="386" spans="2:3" ht="12.75">
      <c r="B386" s="138"/>
      <c r="C386" s="142"/>
    </row>
    <row r="387" spans="2:3" ht="12.75">
      <c r="B387" s="138"/>
      <c r="C387" s="142"/>
    </row>
    <row r="388" spans="2:3" ht="12.75">
      <c r="B388" s="138"/>
      <c r="C388" s="142"/>
    </row>
    <row r="389" ht="12.75">
      <c r="B389" s="138"/>
    </row>
    <row r="390" spans="2:3" ht="12.75">
      <c r="B390" s="138"/>
      <c r="C390" s="142"/>
    </row>
    <row r="391" spans="2:3" ht="12.75">
      <c r="B391" s="138"/>
      <c r="C391" s="142"/>
    </row>
    <row r="392" spans="2:3" ht="12.75">
      <c r="B392" s="138"/>
      <c r="C392" s="142"/>
    </row>
    <row r="393" spans="2:3" ht="12.75">
      <c r="B393" s="138"/>
      <c r="C393" s="142"/>
    </row>
    <row r="394" spans="2:3" ht="12.75">
      <c r="B394" s="138"/>
      <c r="C394" s="142"/>
    </row>
    <row r="395" spans="2:3" ht="12.75">
      <c r="B395" s="138"/>
      <c r="C395" s="142"/>
    </row>
    <row r="396" ht="12.75">
      <c r="B396" s="138"/>
    </row>
    <row r="397" spans="2:3" ht="12.75">
      <c r="B397" s="138"/>
      <c r="C397" s="142"/>
    </row>
    <row r="398" spans="2:3" ht="12.75">
      <c r="B398" s="138"/>
      <c r="C398" s="142"/>
    </row>
    <row r="399" spans="2:3" ht="12.75">
      <c r="B399" s="138"/>
      <c r="C399" s="142"/>
    </row>
    <row r="400" spans="2:3" ht="12.75">
      <c r="B400" s="138"/>
      <c r="C400" s="142"/>
    </row>
    <row r="401" spans="2:3" ht="12.75">
      <c r="B401" s="138"/>
      <c r="C401" s="142"/>
    </row>
    <row r="402" spans="2:3" ht="12.75">
      <c r="B402" s="138"/>
      <c r="C402" s="142"/>
    </row>
    <row r="403" ht="12.75">
      <c r="B403" s="138"/>
    </row>
    <row r="404" spans="2:3" ht="12.75">
      <c r="B404" s="138"/>
      <c r="C404" s="142"/>
    </row>
    <row r="405" spans="2:3" ht="12.75">
      <c r="B405" s="138"/>
      <c r="C405" s="142"/>
    </row>
    <row r="406" spans="2:3" ht="12.75">
      <c r="B406" s="138"/>
      <c r="C406" s="142"/>
    </row>
    <row r="407" spans="2:3" ht="12.75">
      <c r="B407" s="138"/>
      <c r="C407" s="142"/>
    </row>
    <row r="408" spans="2:3" ht="12.75">
      <c r="B408" s="138"/>
      <c r="C408" s="142"/>
    </row>
    <row r="409" spans="2:3" ht="12.75">
      <c r="B409" s="138"/>
      <c r="C409" s="142"/>
    </row>
    <row r="410" ht="12.75">
      <c r="B410" s="138"/>
    </row>
    <row r="411" spans="2:3" ht="12.75">
      <c r="B411" s="138"/>
      <c r="C411" s="142"/>
    </row>
    <row r="412" spans="2:3" ht="12.75">
      <c r="B412" s="138"/>
      <c r="C412" s="142"/>
    </row>
    <row r="413" spans="2:3" ht="12.75">
      <c r="B413" s="138"/>
      <c r="C413" s="142"/>
    </row>
    <row r="414" spans="2:3" ht="12.75">
      <c r="B414" s="138"/>
      <c r="C414" s="142"/>
    </row>
    <row r="415" spans="2:3" ht="12.75">
      <c r="B415" s="138"/>
      <c r="C415" s="142"/>
    </row>
    <row r="416" spans="2:3" ht="12.75">
      <c r="B416" s="138"/>
      <c r="C416" s="142"/>
    </row>
    <row r="417" ht="12.75">
      <c r="B417" s="138"/>
    </row>
    <row r="418" spans="2:3" ht="12.75">
      <c r="B418" s="138"/>
      <c r="C418" s="142"/>
    </row>
    <row r="419" spans="2:3" ht="12.75">
      <c r="B419" s="138"/>
      <c r="C419" s="142"/>
    </row>
    <row r="420" spans="2:3" ht="12.75">
      <c r="B420" s="138"/>
      <c r="C420" s="142"/>
    </row>
    <row r="421" spans="2:3" ht="12.75">
      <c r="B421" s="138"/>
      <c r="C421" s="142"/>
    </row>
    <row r="422" spans="2:3" ht="12.75">
      <c r="B422" s="138"/>
      <c r="C422" s="142"/>
    </row>
    <row r="423" spans="2:3" ht="12.75">
      <c r="B423" s="138"/>
      <c r="C423" s="142"/>
    </row>
    <row r="424" ht="12.75">
      <c r="B424" s="138"/>
    </row>
    <row r="425" spans="2:3" ht="12.75">
      <c r="B425" s="138"/>
      <c r="C425" s="142"/>
    </row>
    <row r="426" spans="2:3" ht="12.75">
      <c r="B426" s="138"/>
      <c r="C426" s="142"/>
    </row>
    <row r="427" spans="2:3" ht="12.75">
      <c r="B427" s="138"/>
      <c r="C427" s="142"/>
    </row>
    <row r="428" spans="2:3" ht="12.75">
      <c r="B428" s="138"/>
      <c r="C428" s="142"/>
    </row>
    <row r="429" spans="2:3" ht="12.75">
      <c r="B429" s="138"/>
      <c r="C429" s="142"/>
    </row>
    <row r="430" spans="2:3" ht="12.75">
      <c r="B430" s="138"/>
      <c r="C430" s="142"/>
    </row>
    <row r="431" ht="12.75">
      <c r="B431" s="138"/>
    </row>
    <row r="432" spans="2:3" ht="12.75">
      <c r="B432" s="138"/>
      <c r="C432" s="142"/>
    </row>
    <row r="433" spans="2:3" ht="12.75">
      <c r="B433" s="138"/>
      <c r="C433" s="142"/>
    </row>
    <row r="434" spans="2:3" ht="12.75">
      <c r="B434" s="138"/>
      <c r="C434" s="142"/>
    </row>
    <row r="435" spans="2:3" ht="12.75">
      <c r="B435" s="138"/>
      <c r="C435" s="142"/>
    </row>
    <row r="436" spans="2:3" ht="12.75">
      <c r="B436" s="138"/>
      <c r="C436" s="142"/>
    </row>
    <row r="437" spans="2:3" ht="12.75">
      <c r="B437" s="138"/>
      <c r="C437" s="142"/>
    </row>
    <row r="438" ht="12.75">
      <c r="B438" s="138"/>
    </row>
    <row r="439" spans="2:3" ht="12.75">
      <c r="B439" s="138"/>
      <c r="C439" s="142"/>
    </row>
    <row r="440" spans="2:3" ht="12.75">
      <c r="B440" s="138"/>
      <c r="C440" s="142"/>
    </row>
    <row r="441" spans="2:3" ht="12.75">
      <c r="B441" s="138"/>
      <c r="C441" s="142"/>
    </row>
    <row r="442" spans="2:3" ht="12.75">
      <c r="B442" s="138"/>
      <c r="C442" s="142"/>
    </row>
    <row r="443" spans="2:3" ht="12.75">
      <c r="B443" s="138"/>
      <c r="C443" s="142"/>
    </row>
    <row r="444" spans="2:3" ht="12.75">
      <c r="B444" s="138"/>
      <c r="C444" s="142"/>
    </row>
    <row r="445" ht="12.75">
      <c r="B445" s="138"/>
    </row>
    <row r="446" spans="2:3" ht="12.75">
      <c r="B446" s="138"/>
      <c r="C446" s="142"/>
    </row>
    <row r="447" spans="2:3" ht="12.75">
      <c r="B447" s="138"/>
      <c r="C447" s="142"/>
    </row>
    <row r="448" spans="2:3" ht="12.75">
      <c r="B448" s="138"/>
      <c r="C448" s="142"/>
    </row>
    <row r="449" spans="2:3" ht="12.75">
      <c r="B449" s="138"/>
      <c r="C449" s="142"/>
    </row>
    <row r="450" spans="2:3" ht="12.75">
      <c r="B450" s="138"/>
      <c r="C450" s="142"/>
    </row>
    <row r="451" spans="2:3" ht="12.75">
      <c r="B451" s="138"/>
      <c r="C451" s="142"/>
    </row>
    <row r="452" ht="12.75">
      <c r="B452" s="138"/>
    </row>
    <row r="453" spans="2:3" ht="12.75">
      <c r="B453" s="138"/>
      <c r="C453" s="142"/>
    </row>
    <row r="454" spans="2:3" ht="12.75">
      <c r="B454" s="138"/>
      <c r="C454" s="142"/>
    </row>
    <row r="455" spans="2:3" ht="12.75">
      <c r="B455" s="138"/>
      <c r="C455" s="142"/>
    </row>
    <row r="456" spans="2:3" ht="12.75">
      <c r="B456" s="138"/>
      <c r="C456" s="142"/>
    </row>
    <row r="457" spans="2:3" ht="12.75">
      <c r="B457" s="138"/>
      <c r="C457" s="142"/>
    </row>
    <row r="458" spans="2:3" ht="12.75">
      <c r="B458" s="138"/>
      <c r="C458" s="142"/>
    </row>
    <row r="459" ht="12.75">
      <c r="B459" s="138"/>
    </row>
    <row r="460" spans="2:3" ht="12.75">
      <c r="B460" s="138"/>
      <c r="C460" s="142"/>
    </row>
    <row r="461" spans="2:3" ht="12.75">
      <c r="B461" s="138"/>
      <c r="C461" s="142"/>
    </row>
    <row r="462" spans="2:3" ht="12.75">
      <c r="B462" s="138"/>
      <c r="C462" s="142"/>
    </row>
    <row r="463" spans="2:3" ht="12.75">
      <c r="B463" s="138"/>
      <c r="C463" s="142"/>
    </row>
    <row r="464" spans="2:3" ht="12.75">
      <c r="B464" s="138"/>
      <c r="C464" s="142"/>
    </row>
    <row r="465" spans="2:3" ht="12.75">
      <c r="B465" s="138"/>
      <c r="C465" s="14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competicio08</dc:creator>
  <cp:keywords/>
  <dc:description/>
  <cp:lastModifiedBy>Xavier Sospedra</cp:lastModifiedBy>
  <cp:lastPrinted>2021-03-12T11:07:49Z</cp:lastPrinted>
  <dcterms:created xsi:type="dcterms:W3CDTF">2011-09-29T10:20:15Z</dcterms:created>
  <dcterms:modified xsi:type="dcterms:W3CDTF">2021-06-08T13:09:29Z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96 96 1600 900</vt:lpwstr>
  </property>
</Properties>
</file>