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EMPORADA 20 - 21\AREA ESPORTIVA\COMPETICIO\TDM 2020-2021\ACTES\"/>
    </mc:Choice>
  </mc:AlternateContent>
  <bookViews>
    <workbookView xWindow="0" yWindow="0" windowWidth="22635" windowHeight="8400"/>
  </bookViews>
  <sheets>
    <sheet name="acta" sheetId="1" r:id="rId1"/>
    <sheet name="ACTES4" sheetId="6" r:id="rId2"/>
    <sheet name="ACTESXCONSULTA" sheetId="5" r:id="rId3"/>
    <sheet name="equips+jugtdm" sheetId="3" r:id="rId4"/>
  </sheets>
  <externalReferences>
    <externalReference r:id="rId5"/>
    <externalReference r:id="rId6"/>
  </externalReferences>
  <definedNames>
    <definedName name="ACTES">#REF!</definedName>
    <definedName name="actes_1" localSheetId="1">ACTES4!$A$1:$L$219</definedName>
    <definedName name="actes2">#REF!</definedName>
    <definedName name="ACTES3">ACTESXCONSULTA!$A:$DF</definedName>
    <definedName name="ACTES4">ACTES4!$A:$L</definedName>
    <definedName name="actesxconsulta" localSheetId="2">ACTESXCONSULTA!$A$1:$DF$118</definedName>
    <definedName name="_xlnm.Print_Area" localSheetId="0">acta!$B$2:$AQ$30</definedName>
    <definedName name="CL_1516">[1]Hoja4!$A$3:$B$41</definedName>
    <definedName name="cltdm">[2]tdm!$G$1:$H$30</definedName>
    <definedName name="equips">'equips+jugtdm'!$A$3:$B$38</definedName>
    <definedName name="jug">'equips+jugtdm'!$D$3:$L$567</definedName>
    <definedName name="jugtdm" localSheetId="3">'equips+jugtdm'!$D$1:$L$567</definedName>
    <definedName name="NOTDM">[2]EDATS!$K$4:$L$100</definedName>
  </definedNames>
  <calcPr calcId="152511"/>
</workbook>
</file>

<file path=xl/calcChain.xml><?xml version="1.0" encoding="utf-8"?>
<calcChain xmlns="http://schemas.openxmlformats.org/spreadsheetml/2006/main">
  <c r="K82" i="3" l="1"/>
  <c r="L82" i="3"/>
  <c r="E82" i="3"/>
  <c r="F82" i="3"/>
  <c r="G82" i="3"/>
  <c r="U74" i="3"/>
  <c r="I74" i="3" s="1"/>
  <c r="F74" i="3"/>
  <c r="K74" i="3"/>
  <c r="L74" i="3"/>
  <c r="W74" i="3"/>
  <c r="X74" i="3"/>
  <c r="R74" i="3"/>
  <c r="S74" i="3"/>
  <c r="G74" i="3"/>
  <c r="Q74" i="3"/>
  <c r="E74" i="3"/>
  <c r="T74" i="3"/>
  <c r="H74" i="3"/>
  <c r="V74" i="3"/>
  <c r="D74" i="3" s="1"/>
  <c r="J74" i="3"/>
  <c r="Q82" i="3"/>
  <c r="X82" i="3"/>
  <c r="R82" i="3"/>
  <c r="S82" i="3"/>
  <c r="W82" i="3"/>
  <c r="U82" i="3"/>
  <c r="I82" i="3"/>
  <c r="T82" i="3"/>
  <c r="H82" i="3" s="1"/>
  <c r="V82" i="3"/>
  <c r="D82" i="3" s="1"/>
  <c r="J82" i="3"/>
  <c r="Q406" i="3"/>
  <c r="R406" i="3"/>
  <c r="S406" i="3"/>
  <c r="T406" i="3"/>
  <c r="U406" i="3"/>
  <c r="V406" i="3"/>
  <c r="W406" i="3"/>
  <c r="Q407" i="3"/>
  <c r="R407" i="3"/>
  <c r="S407" i="3"/>
  <c r="T407" i="3"/>
  <c r="U407" i="3"/>
  <c r="V407" i="3"/>
  <c r="W407" i="3"/>
  <c r="Q408" i="3"/>
  <c r="R408" i="3"/>
  <c r="S408" i="3"/>
  <c r="T408" i="3"/>
  <c r="U408" i="3"/>
  <c r="V408" i="3"/>
  <c r="W408" i="3"/>
  <c r="Q409" i="3"/>
  <c r="R409" i="3"/>
  <c r="S409" i="3"/>
  <c r="T409" i="3"/>
  <c r="U409" i="3"/>
  <c r="V409" i="3"/>
  <c r="W409" i="3"/>
  <c r="Q410" i="3"/>
  <c r="R410" i="3"/>
  <c r="S410" i="3"/>
  <c r="T410" i="3"/>
  <c r="U410" i="3"/>
  <c r="V410" i="3"/>
  <c r="W410" i="3"/>
  <c r="Q411" i="3"/>
  <c r="R411" i="3"/>
  <c r="S411" i="3"/>
  <c r="T411" i="3"/>
  <c r="U411" i="3"/>
  <c r="V411" i="3"/>
  <c r="W411" i="3"/>
  <c r="Q412" i="3"/>
  <c r="R412" i="3"/>
  <c r="S412" i="3"/>
  <c r="T412" i="3"/>
  <c r="U412" i="3"/>
  <c r="V412" i="3"/>
  <c r="W412" i="3"/>
  <c r="Q413" i="3"/>
  <c r="R413" i="3"/>
  <c r="S413" i="3"/>
  <c r="T413" i="3"/>
  <c r="U413" i="3"/>
  <c r="V413" i="3"/>
  <c r="W413" i="3"/>
  <c r="Q414" i="3"/>
  <c r="R414" i="3"/>
  <c r="S414" i="3"/>
  <c r="T414" i="3"/>
  <c r="U414" i="3"/>
  <c r="V414" i="3"/>
  <c r="W414" i="3"/>
  <c r="Q11" i="3" l="1"/>
  <c r="R11" i="3"/>
  <c r="S11" i="3"/>
  <c r="T11" i="3"/>
  <c r="U11" i="3"/>
  <c r="V11" i="3"/>
  <c r="W11" i="3"/>
  <c r="X11" i="3"/>
  <c r="Q12" i="3"/>
  <c r="R12" i="3"/>
  <c r="S12" i="3"/>
  <c r="T12" i="3"/>
  <c r="U12" i="3"/>
  <c r="V12" i="3"/>
  <c r="W12" i="3"/>
  <c r="X12" i="3"/>
  <c r="Q13" i="3"/>
  <c r="R13" i="3"/>
  <c r="S13" i="3"/>
  <c r="T13" i="3"/>
  <c r="U13" i="3"/>
  <c r="V13" i="3"/>
  <c r="W13" i="3"/>
  <c r="X13" i="3"/>
  <c r="Q14" i="3"/>
  <c r="R14" i="3"/>
  <c r="S14" i="3"/>
  <c r="T14" i="3"/>
  <c r="U14" i="3"/>
  <c r="V14" i="3"/>
  <c r="W14" i="3"/>
  <c r="X14" i="3"/>
  <c r="Q15" i="3"/>
  <c r="R15" i="3"/>
  <c r="S15" i="3"/>
  <c r="T15" i="3"/>
  <c r="U15" i="3"/>
  <c r="V15" i="3"/>
  <c r="W15" i="3"/>
  <c r="X15" i="3"/>
  <c r="Q16" i="3"/>
  <c r="R16" i="3"/>
  <c r="S16" i="3"/>
  <c r="T16" i="3"/>
  <c r="U16" i="3"/>
  <c r="V16" i="3"/>
  <c r="W16" i="3"/>
  <c r="X16" i="3"/>
  <c r="Q17" i="3"/>
  <c r="R17" i="3"/>
  <c r="S17" i="3"/>
  <c r="T17" i="3"/>
  <c r="U17" i="3"/>
  <c r="V17" i="3"/>
  <c r="W17" i="3"/>
  <c r="X17" i="3"/>
  <c r="Q18" i="3"/>
  <c r="R18" i="3"/>
  <c r="S18" i="3"/>
  <c r="T18" i="3"/>
  <c r="U18" i="3"/>
  <c r="V18" i="3"/>
  <c r="W18" i="3"/>
  <c r="X18" i="3"/>
  <c r="Q19" i="3"/>
  <c r="R19" i="3"/>
  <c r="S19" i="3"/>
  <c r="T19" i="3"/>
  <c r="U19" i="3"/>
  <c r="V19" i="3"/>
  <c r="W19" i="3"/>
  <c r="X19" i="3"/>
  <c r="Q20" i="3"/>
  <c r="R20" i="3"/>
  <c r="S20" i="3"/>
  <c r="T20" i="3"/>
  <c r="U20" i="3"/>
  <c r="V20" i="3"/>
  <c r="W20" i="3"/>
  <c r="X20" i="3"/>
  <c r="Q21" i="3"/>
  <c r="R21" i="3"/>
  <c r="S21" i="3"/>
  <c r="T21" i="3"/>
  <c r="U21" i="3"/>
  <c r="V21" i="3"/>
  <c r="W21" i="3"/>
  <c r="X21" i="3"/>
  <c r="Q22" i="3"/>
  <c r="R22" i="3"/>
  <c r="S22" i="3"/>
  <c r="T22" i="3"/>
  <c r="U22" i="3"/>
  <c r="V22" i="3"/>
  <c r="W22" i="3"/>
  <c r="X22" i="3"/>
  <c r="Q23" i="3"/>
  <c r="R23" i="3"/>
  <c r="S23" i="3"/>
  <c r="T23" i="3"/>
  <c r="U23" i="3"/>
  <c r="V23" i="3"/>
  <c r="W23" i="3"/>
  <c r="X23" i="3"/>
  <c r="Q24" i="3"/>
  <c r="R24" i="3"/>
  <c r="S24" i="3"/>
  <c r="T24" i="3"/>
  <c r="U24" i="3"/>
  <c r="V24" i="3"/>
  <c r="W24" i="3"/>
  <c r="X24" i="3"/>
  <c r="Q25" i="3"/>
  <c r="R25" i="3"/>
  <c r="S25" i="3"/>
  <c r="T25" i="3"/>
  <c r="U25" i="3"/>
  <c r="V25" i="3"/>
  <c r="W25" i="3"/>
  <c r="X25" i="3"/>
  <c r="Q26" i="3"/>
  <c r="R26" i="3"/>
  <c r="S26" i="3"/>
  <c r="T26" i="3"/>
  <c r="U26" i="3"/>
  <c r="V26" i="3"/>
  <c r="W26" i="3"/>
  <c r="X26" i="3"/>
  <c r="Q27" i="3"/>
  <c r="R27" i="3"/>
  <c r="S27" i="3"/>
  <c r="T27" i="3"/>
  <c r="U27" i="3"/>
  <c r="V27" i="3"/>
  <c r="W27" i="3"/>
  <c r="X27" i="3"/>
  <c r="Q28" i="3"/>
  <c r="R28" i="3"/>
  <c r="S28" i="3"/>
  <c r="T28" i="3"/>
  <c r="U28" i="3"/>
  <c r="V28" i="3"/>
  <c r="W28" i="3"/>
  <c r="X28" i="3"/>
  <c r="Q29" i="3"/>
  <c r="R29" i="3"/>
  <c r="S29" i="3"/>
  <c r="T29" i="3"/>
  <c r="U29" i="3"/>
  <c r="V29" i="3"/>
  <c r="W29" i="3"/>
  <c r="X29" i="3"/>
  <c r="Q30" i="3"/>
  <c r="R30" i="3"/>
  <c r="S30" i="3"/>
  <c r="T30" i="3"/>
  <c r="U30" i="3"/>
  <c r="V30" i="3"/>
  <c r="W30" i="3"/>
  <c r="X30" i="3"/>
  <c r="Q31" i="3"/>
  <c r="R31" i="3"/>
  <c r="S31" i="3"/>
  <c r="T31" i="3"/>
  <c r="U31" i="3"/>
  <c r="V31" i="3"/>
  <c r="W31" i="3"/>
  <c r="X31" i="3"/>
  <c r="Q32" i="3"/>
  <c r="R32" i="3"/>
  <c r="S32" i="3"/>
  <c r="T32" i="3"/>
  <c r="U32" i="3"/>
  <c r="V32" i="3"/>
  <c r="W32" i="3"/>
  <c r="X32" i="3"/>
  <c r="Q33" i="3"/>
  <c r="R33" i="3"/>
  <c r="S33" i="3"/>
  <c r="T33" i="3"/>
  <c r="U33" i="3"/>
  <c r="V33" i="3"/>
  <c r="W33" i="3"/>
  <c r="X33" i="3"/>
  <c r="Q34" i="3"/>
  <c r="R34" i="3"/>
  <c r="S34" i="3"/>
  <c r="T34" i="3"/>
  <c r="U34" i="3"/>
  <c r="V34" i="3"/>
  <c r="W34" i="3"/>
  <c r="X34" i="3"/>
  <c r="Q35" i="3"/>
  <c r="R35" i="3"/>
  <c r="S35" i="3"/>
  <c r="T35" i="3"/>
  <c r="U35" i="3"/>
  <c r="V35" i="3"/>
  <c r="W35" i="3"/>
  <c r="X35" i="3"/>
  <c r="Q36" i="3"/>
  <c r="R36" i="3"/>
  <c r="S36" i="3"/>
  <c r="T36" i="3"/>
  <c r="U36" i="3"/>
  <c r="V36" i="3"/>
  <c r="W36" i="3"/>
  <c r="X36" i="3"/>
  <c r="Q37" i="3"/>
  <c r="R37" i="3"/>
  <c r="S37" i="3"/>
  <c r="T37" i="3"/>
  <c r="U37" i="3"/>
  <c r="V37" i="3"/>
  <c r="W37" i="3"/>
  <c r="X37" i="3"/>
  <c r="Q38" i="3"/>
  <c r="R38" i="3"/>
  <c r="S38" i="3"/>
  <c r="T38" i="3"/>
  <c r="U38" i="3"/>
  <c r="V38" i="3"/>
  <c r="W38" i="3"/>
  <c r="X38" i="3"/>
  <c r="Q39" i="3"/>
  <c r="R39" i="3"/>
  <c r="S39" i="3"/>
  <c r="T39" i="3"/>
  <c r="U39" i="3"/>
  <c r="V39" i="3"/>
  <c r="W39" i="3"/>
  <c r="X39" i="3"/>
  <c r="Q40" i="3"/>
  <c r="R40" i="3"/>
  <c r="S40" i="3"/>
  <c r="T40" i="3"/>
  <c r="U40" i="3"/>
  <c r="V40" i="3"/>
  <c r="W40" i="3"/>
  <c r="X40" i="3"/>
  <c r="Q41" i="3"/>
  <c r="R41" i="3"/>
  <c r="S41" i="3"/>
  <c r="T41" i="3"/>
  <c r="U41" i="3"/>
  <c r="V41" i="3"/>
  <c r="W41" i="3"/>
  <c r="X41" i="3"/>
  <c r="Q42" i="3"/>
  <c r="R42" i="3"/>
  <c r="S42" i="3"/>
  <c r="T42" i="3"/>
  <c r="U42" i="3"/>
  <c r="V42" i="3"/>
  <c r="W42" i="3"/>
  <c r="X42" i="3"/>
  <c r="Q43" i="3"/>
  <c r="R43" i="3"/>
  <c r="S43" i="3"/>
  <c r="T43" i="3"/>
  <c r="U43" i="3"/>
  <c r="V43" i="3"/>
  <c r="W43" i="3"/>
  <c r="X43" i="3"/>
  <c r="Q44" i="3"/>
  <c r="R44" i="3"/>
  <c r="S44" i="3"/>
  <c r="T44" i="3"/>
  <c r="U44" i="3"/>
  <c r="V44" i="3"/>
  <c r="W44" i="3"/>
  <c r="X44" i="3"/>
  <c r="Q45" i="3"/>
  <c r="R45" i="3"/>
  <c r="S45" i="3"/>
  <c r="T45" i="3"/>
  <c r="U45" i="3"/>
  <c r="V45" i="3"/>
  <c r="W45" i="3"/>
  <c r="X45" i="3"/>
  <c r="Q46" i="3"/>
  <c r="R46" i="3"/>
  <c r="S46" i="3"/>
  <c r="T46" i="3"/>
  <c r="U46" i="3"/>
  <c r="V46" i="3"/>
  <c r="W46" i="3"/>
  <c r="X46" i="3"/>
  <c r="Q47" i="3"/>
  <c r="R47" i="3"/>
  <c r="S47" i="3"/>
  <c r="T47" i="3"/>
  <c r="U47" i="3"/>
  <c r="V47" i="3"/>
  <c r="W47" i="3"/>
  <c r="X47" i="3"/>
  <c r="Q48" i="3"/>
  <c r="R48" i="3"/>
  <c r="S48" i="3"/>
  <c r="T48" i="3"/>
  <c r="U48" i="3"/>
  <c r="V48" i="3"/>
  <c r="W48" i="3"/>
  <c r="X48" i="3"/>
  <c r="Q49" i="3"/>
  <c r="R49" i="3"/>
  <c r="S49" i="3"/>
  <c r="T49" i="3"/>
  <c r="U49" i="3"/>
  <c r="V49" i="3"/>
  <c r="W49" i="3"/>
  <c r="X49" i="3"/>
  <c r="Q50" i="3"/>
  <c r="R50" i="3"/>
  <c r="S50" i="3"/>
  <c r="T50" i="3"/>
  <c r="U50" i="3"/>
  <c r="V50" i="3"/>
  <c r="W50" i="3"/>
  <c r="X50" i="3"/>
  <c r="Q51" i="3"/>
  <c r="R51" i="3"/>
  <c r="S51" i="3"/>
  <c r="T51" i="3"/>
  <c r="U51" i="3"/>
  <c r="V51" i="3"/>
  <c r="W51" i="3"/>
  <c r="X51" i="3"/>
  <c r="Q52" i="3"/>
  <c r="R52" i="3"/>
  <c r="S52" i="3"/>
  <c r="T52" i="3"/>
  <c r="U52" i="3"/>
  <c r="V52" i="3"/>
  <c r="W52" i="3"/>
  <c r="X52" i="3"/>
  <c r="Q53" i="3"/>
  <c r="R53" i="3"/>
  <c r="S53" i="3"/>
  <c r="T53" i="3"/>
  <c r="U53" i="3"/>
  <c r="V53" i="3"/>
  <c r="W53" i="3"/>
  <c r="X53" i="3"/>
  <c r="Q54" i="3"/>
  <c r="R54" i="3"/>
  <c r="S54" i="3"/>
  <c r="T54" i="3"/>
  <c r="U54" i="3"/>
  <c r="V54" i="3"/>
  <c r="W54" i="3"/>
  <c r="X54" i="3"/>
  <c r="Q55" i="3"/>
  <c r="R55" i="3"/>
  <c r="S55" i="3"/>
  <c r="T55" i="3"/>
  <c r="U55" i="3"/>
  <c r="V55" i="3"/>
  <c r="W55" i="3"/>
  <c r="X55" i="3"/>
  <c r="Q56" i="3"/>
  <c r="R56" i="3"/>
  <c r="S56" i="3"/>
  <c r="T56" i="3"/>
  <c r="U56" i="3"/>
  <c r="V56" i="3"/>
  <c r="W56" i="3"/>
  <c r="X56" i="3"/>
  <c r="Q57" i="3"/>
  <c r="R57" i="3"/>
  <c r="S57" i="3"/>
  <c r="T57" i="3"/>
  <c r="U57" i="3"/>
  <c r="V57" i="3"/>
  <c r="W57" i="3"/>
  <c r="X57" i="3"/>
  <c r="Q58" i="3"/>
  <c r="R58" i="3"/>
  <c r="S58" i="3"/>
  <c r="T58" i="3"/>
  <c r="U58" i="3"/>
  <c r="V58" i="3"/>
  <c r="W58" i="3"/>
  <c r="X58" i="3"/>
  <c r="Q59" i="3"/>
  <c r="R59" i="3"/>
  <c r="S59" i="3"/>
  <c r="T59" i="3"/>
  <c r="U59" i="3"/>
  <c r="V59" i="3"/>
  <c r="W59" i="3"/>
  <c r="X59" i="3"/>
  <c r="Q60" i="3"/>
  <c r="R60" i="3"/>
  <c r="S60" i="3"/>
  <c r="T60" i="3"/>
  <c r="U60" i="3"/>
  <c r="V60" i="3"/>
  <c r="W60" i="3"/>
  <c r="X60" i="3"/>
  <c r="Q61" i="3"/>
  <c r="R61" i="3"/>
  <c r="S61" i="3"/>
  <c r="T61" i="3"/>
  <c r="U61" i="3"/>
  <c r="V61" i="3"/>
  <c r="W61" i="3"/>
  <c r="X61" i="3"/>
  <c r="Q62" i="3"/>
  <c r="R62" i="3"/>
  <c r="S62" i="3"/>
  <c r="T62" i="3"/>
  <c r="U62" i="3"/>
  <c r="V62" i="3"/>
  <c r="W62" i="3"/>
  <c r="X62" i="3"/>
  <c r="Q63" i="3"/>
  <c r="R63" i="3"/>
  <c r="S63" i="3"/>
  <c r="T63" i="3"/>
  <c r="U63" i="3"/>
  <c r="V63" i="3"/>
  <c r="W63" i="3"/>
  <c r="X63" i="3"/>
  <c r="Q64" i="3"/>
  <c r="R64" i="3"/>
  <c r="S64" i="3"/>
  <c r="T64" i="3"/>
  <c r="U64" i="3"/>
  <c r="V64" i="3"/>
  <c r="W64" i="3"/>
  <c r="X64" i="3"/>
  <c r="Q65" i="3"/>
  <c r="R65" i="3"/>
  <c r="S65" i="3"/>
  <c r="T65" i="3"/>
  <c r="U65" i="3"/>
  <c r="V65" i="3"/>
  <c r="W65" i="3"/>
  <c r="X65" i="3"/>
  <c r="Q66" i="3"/>
  <c r="R66" i="3"/>
  <c r="S66" i="3"/>
  <c r="T66" i="3"/>
  <c r="U66" i="3"/>
  <c r="V66" i="3"/>
  <c r="W66" i="3"/>
  <c r="X66" i="3"/>
  <c r="Q67" i="3"/>
  <c r="R67" i="3"/>
  <c r="S67" i="3"/>
  <c r="T67" i="3"/>
  <c r="U67" i="3"/>
  <c r="V67" i="3"/>
  <c r="W67" i="3"/>
  <c r="X67" i="3"/>
  <c r="Q68" i="3"/>
  <c r="R68" i="3"/>
  <c r="S68" i="3"/>
  <c r="T68" i="3"/>
  <c r="U68" i="3"/>
  <c r="V68" i="3"/>
  <c r="W68" i="3"/>
  <c r="X68" i="3"/>
  <c r="Q69" i="3"/>
  <c r="R69" i="3"/>
  <c r="S69" i="3"/>
  <c r="T69" i="3"/>
  <c r="U69" i="3"/>
  <c r="V69" i="3"/>
  <c r="W69" i="3"/>
  <c r="X69" i="3"/>
  <c r="Q70" i="3"/>
  <c r="R70" i="3"/>
  <c r="S70" i="3"/>
  <c r="T70" i="3"/>
  <c r="U70" i="3"/>
  <c r="V70" i="3"/>
  <c r="W70" i="3"/>
  <c r="X70" i="3"/>
  <c r="Q71" i="3"/>
  <c r="R71" i="3"/>
  <c r="S71" i="3"/>
  <c r="T71" i="3"/>
  <c r="U71" i="3"/>
  <c r="V71" i="3"/>
  <c r="W71" i="3"/>
  <c r="X71" i="3"/>
  <c r="Q72" i="3"/>
  <c r="R72" i="3"/>
  <c r="S72" i="3"/>
  <c r="T72" i="3"/>
  <c r="U72" i="3"/>
  <c r="V72" i="3"/>
  <c r="W72" i="3"/>
  <c r="X72" i="3"/>
  <c r="Q73" i="3"/>
  <c r="R73" i="3"/>
  <c r="S73" i="3"/>
  <c r="T73" i="3"/>
  <c r="U73" i="3"/>
  <c r="V73" i="3"/>
  <c r="W73" i="3"/>
  <c r="X73" i="3"/>
  <c r="Q75" i="3"/>
  <c r="R75" i="3"/>
  <c r="S75" i="3"/>
  <c r="T75" i="3"/>
  <c r="U75" i="3"/>
  <c r="V75" i="3"/>
  <c r="W75" i="3"/>
  <c r="X75" i="3"/>
  <c r="Q76" i="3"/>
  <c r="R76" i="3"/>
  <c r="S76" i="3"/>
  <c r="T76" i="3"/>
  <c r="U76" i="3"/>
  <c r="V76" i="3"/>
  <c r="W76" i="3"/>
  <c r="X76" i="3"/>
  <c r="Q77" i="3"/>
  <c r="R77" i="3"/>
  <c r="S77" i="3"/>
  <c r="T77" i="3"/>
  <c r="U77" i="3"/>
  <c r="V77" i="3"/>
  <c r="W77" i="3"/>
  <c r="X77" i="3"/>
  <c r="Q78" i="3"/>
  <c r="R78" i="3"/>
  <c r="S78" i="3"/>
  <c r="T78" i="3"/>
  <c r="U78" i="3"/>
  <c r="V78" i="3"/>
  <c r="W78" i="3"/>
  <c r="X78" i="3"/>
  <c r="Q79" i="3"/>
  <c r="R79" i="3"/>
  <c r="S79" i="3"/>
  <c r="T79" i="3"/>
  <c r="U79" i="3"/>
  <c r="V79" i="3"/>
  <c r="W79" i="3"/>
  <c r="X79" i="3"/>
  <c r="Q80" i="3"/>
  <c r="R80" i="3"/>
  <c r="S80" i="3"/>
  <c r="T80" i="3"/>
  <c r="U80" i="3"/>
  <c r="V80" i="3"/>
  <c r="W80" i="3"/>
  <c r="X80" i="3"/>
  <c r="Q81" i="3"/>
  <c r="R81" i="3"/>
  <c r="S81" i="3"/>
  <c r="T81" i="3"/>
  <c r="U81" i="3"/>
  <c r="V81" i="3"/>
  <c r="W81" i="3"/>
  <c r="X81" i="3"/>
  <c r="Q83" i="3"/>
  <c r="R83" i="3"/>
  <c r="S83" i="3"/>
  <c r="T83" i="3"/>
  <c r="U83" i="3"/>
  <c r="V83" i="3"/>
  <c r="W83" i="3"/>
  <c r="X83" i="3"/>
  <c r="Q84" i="3"/>
  <c r="R84" i="3"/>
  <c r="S84" i="3"/>
  <c r="T84" i="3"/>
  <c r="U84" i="3"/>
  <c r="V84" i="3"/>
  <c r="W84" i="3"/>
  <c r="X84" i="3"/>
  <c r="Q85" i="3"/>
  <c r="R85" i="3"/>
  <c r="S85" i="3"/>
  <c r="T85" i="3"/>
  <c r="U85" i="3"/>
  <c r="V85" i="3"/>
  <c r="W85" i="3"/>
  <c r="X85" i="3"/>
  <c r="Q86" i="3"/>
  <c r="R86" i="3"/>
  <c r="S86" i="3"/>
  <c r="T86" i="3"/>
  <c r="U86" i="3"/>
  <c r="V86" i="3"/>
  <c r="W86" i="3"/>
  <c r="X86" i="3"/>
  <c r="Q87" i="3"/>
  <c r="R87" i="3"/>
  <c r="S87" i="3"/>
  <c r="T87" i="3"/>
  <c r="U87" i="3"/>
  <c r="V87" i="3"/>
  <c r="W87" i="3"/>
  <c r="X87" i="3"/>
  <c r="Q88" i="3"/>
  <c r="R88" i="3"/>
  <c r="S88" i="3"/>
  <c r="T88" i="3"/>
  <c r="U88" i="3"/>
  <c r="V88" i="3"/>
  <c r="W88" i="3"/>
  <c r="X88" i="3"/>
  <c r="Q89" i="3"/>
  <c r="R89" i="3"/>
  <c r="S89" i="3"/>
  <c r="T89" i="3"/>
  <c r="U89" i="3"/>
  <c r="V89" i="3"/>
  <c r="W89" i="3"/>
  <c r="X89" i="3"/>
  <c r="Q90" i="3"/>
  <c r="R90" i="3"/>
  <c r="S90" i="3"/>
  <c r="T90" i="3"/>
  <c r="U90" i="3"/>
  <c r="V90" i="3"/>
  <c r="W90" i="3"/>
  <c r="X90" i="3"/>
  <c r="Q91" i="3"/>
  <c r="R91" i="3"/>
  <c r="S91" i="3"/>
  <c r="T91" i="3"/>
  <c r="U91" i="3"/>
  <c r="V91" i="3"/>
  <c r="W91" i="3"/>
  <c r="X91" i="3"/>
  <c r="Q92" i="3"/>
  <c r="R92" i="3"/>
  <c r="S92" i="3"/>
  <c r="T92" i="3"/>
  <c r="U92" i="3"/>
  <c r="V92" i="3"/>
  <c r="W92" i="3"/>
  <c r="X92" i="3"/>
  <c r="Q93" i="3"/>
  <c r="R93" i="3"/>
  <c r="S93" i="3"/>
  <c r="T93" i="3"/>
  <c r="U93" i="3"/>
  <c r="V93" i="3"/>
  <c r="W93" i="3"/>
  <c r="X93" i="3"/>
  <c r="Q94" i="3"/>
  <c r="R94" i="3"/>
  <c r="S94" i="3"/>
  <c r="T94" i="3"/>
  <c r="U94" i="3"/>
  <c r="V94" i="3"/>
  <c r="W94" i="3"/>
  <c r="X94" i="3"/>
  <c r="Q95" i="3"/>
  <c r="R95" i="3"/>
  <c r="S95" i="3"/>
  <c r="T95" i="3"/>
  <c r="U95" i="3"/>
  <c r="V95" i="3"/>
  <c r="W95" i="3"/>
  <c r="X95" i="3"/>
  <c r="Q96" i="3"/>
  <c r="R96" i="3"/>
  <c r="S96" i="3"/>
  <c r="T96" i="3"/>
  <c r="U96" i="3"/>
  <c r="V96" i="3"/>
  <c r="W96" i="3"/>
  <c r="X96" i="3"/>
  <c r="Q97" i="3"/>
  <c r="R97" i="3"/>
  <c r="S97" i="3"/>
  <c r="T97" i="3"/>
  <c r="U97" i="3"/>
  <c r="V97" i="3"/>
  <c r="W97" i="3"/>
  <c r="X97" i="3"/>
  <c r="Q98" i="3"/>
  <c r="R98" i="3"/>
  <c r="S98" i="3"/>
  <c r="T98" i="3"/>
  <c r="U98" i="3"/>
  <c r="V98" i="3"/>
  <c r="W98" i="3"/>
  <c r="X98" i="3"/>
  <c r="Q99" i="3"/>
  <c r="R99" i="3"/>
  <c r="S99" i="3"/>
  <c r="T99" i="3"/>
  <c r="U99" i="3"/>
  <c r="V99" i="3"/>
  <c r="W99" i="3"/>
  <c r="X99" i="3"/>
  <c r="Q100" i="3"/>
  <c r="R100" i="3"/>
  <c r="S100" i="3"/>
  <c r="T100" i="3"/>
  <c r="U100" i="3"/>
  <c r="V100" i="3"/>
  <c r="W100" i="3"/>
  <c r="X100" i="3"/>
  <c r="Q101" i="3"/>
  <c r="R101" i="3"/>
  <c r="S101" i="3"/>
  <c r="T101" i="3"/>
  <c r="U101" i="3"/>
  <c r="V101" i="3"/>
  <c r="W101" i="3"/>
  <c r="X101" i="3"/>
  <c r="Q102" i="3"/>
  <c r="R102" i="3"/>
  <c r="S102" i="3"/>
  <c r="T102" i="3"/>
  <c r="U102" i="3"/>
  <c r="V102" i="3"/>
  <c r="W102" i="3"/>
  <c r="X102" i="3"/>
  <c r="Q103" i="3"/>
  <c r="R103" i="3"/>
  <c r="S103" i="3"/>
  <c r="T103" i="3"/>
  <c r="U103" i="3"/>
  <c r="V103" i="3"/>
  <c r="W103" i="3"/>
  <c r="X103" i="3"/>
  <c r="Q104" i="3"/>
  <c r="R104" i="3"/>
  <c r="S104" i="3"/>
  <c r="T104" i="3"/>
  <c r="U104" i="3"/>
  <c r="V104" i="3"/>
  <c r="W104" i="3"/>
  <c r="X104" i="3"/>
  <c r="Q105" i="3"/>
  <c r="R105" i="3"/>
  <c r="S105" i="3"/>
  <c r="T105" i="3"/>
  <c r="U105" i="3"/>
  <c r="V105" i="3"/>
  <c r="W105" i="3"/>
  <c r="X105" i="3"/>
  <c r="Q106" i="3"/>
  <c r="R106" i="3"/>
  <c r="S106" i="3"/>
  <c r="T106" i="3"/>
  <c r="U106" i="3"/>
  <c r="V106" i="3"/>
  <c r="W106" i="3"/>
  <c r="X106" i="3"/>
  <c r="Q107" i="3"/>
  <c r="R107" i="3"/>
  <c r="S107" i="3"/>
  <c r="T107" i="3"/>
  <c r="U107" i="3"/>
  <c r="V107" i="3"/>
  <c r="W107" i="3"/>
  <c r="X107" i="3"/>
  <c r="Q108" i="3"/>
  <c r="R108" i="3"/>
  <c r="S108" i="3"/>
  <c r="T108" i="3"/>
  <c r="U108" i="3"/>
  <c r="V108" i="3"/>
  <c r="W108" i="3"/>
  <c r="X108" i="3"/>
  <c r="Q109" i="3"/>
  <c r="R109" i="3"/>
  <c r="S109" i="3"/>
  <c r="T109" i="3"/>
  <c r="U109" i="3"/>
  <c r="V109" i="3"/>
  <c r="W109" i="3"/>
  <c r="X109" i="3"/>
  <c r="Q110" i="3"/>
  <c r="R110" i="3"/>
  <c r="S110" i="3"/>
  <c r="T110" i="3"/>
  <c r="U110" i="3"/>
  <c r="V110" i="3"/>
  <c r="W110" i="3"/>
  <c r="X110" i="3"/>
  <c r="Q111" i="3"/>
  <c r="R111" i="3"/>
  <c r="S111" i="3"/>
  <c r="T111" i="3"/>
  <c r="U111" i="3"/>
  <c r="V111" i="3"/>
  <c r="W111" i="3"/>
  <c r="X111" i="3"/>
  <c r="Q112" i="3"/>
  <c r="R112" i="3"/>
  <c r="S112" i="3"/>
  <c r="T112" i="3"/>
  <c r="U112" i="3"/>
  <c r="V112" i="3"/>
  <c r="W112" i="3"/>
  <c r="X112" i="3"/>
  <c r="Q113" i="3"/>
  <c r="R113" i="3"/>
  <c r="S113" i="3"/>
  <c r="T113" i="3"/>
  <c r="U113" i="3"/>
  <c r="V113" i="3"/>
  <c r="W113" i="3"/>
  <c r="X113" i="3"/>
  <c r="Q114" i="3"/>
  <c r="R114" i="3"/>
  <c r="S114" i="3"/>
  <c r="T114" i="3"/>
  <c r="U114" i="3"/>
  <c r="V114" i="3"/>
  <c r="W114" i="3"/>
  <c r="X114" i="3"/>
  <c r="Q115" i="3"/>
  <c r="R115" i="3"/>
  <c r="S115" i="3"/>
  <c r="T115" i="3"/>
  <c r="U115" i="3"/>
  <c r="V115" i="3"/>
  <c r="W115" i="3"/>
  <c r="X115" i="3"/>
  <c r="Q116" i="3"/>
  <c r="R116" i="3"/>
  <c r="S116" i="3"/>
  <c r="T116" i="3"/>
  <c r="U116" i="3"/>
  <c r="V116" i="3"/>
  <c r="W116" i="3"/>
  <c r="X116" i="3"/>
  <c r="Q117" i="3"/>
  <c r="R117" i="3"/>
  <c r="S117" i="3"/>
  <c r="T117" i="3"/>
  <c r="U117" i="3"/>
  <c r="V117" i="3"/>
  <c r="W117" i="3"/>
  <c r="X117" i="3"/>
  <c r="Q118" i="3"/>
  <c r="R118" i="3"/>
  <c r="S118" i="3"/>
  <c r="T118" i="3"/>
  <c r="U118" i="3"/>
  <c r="V118" i="3"/>
  <c r="W118" i="3"/>
  <c r="X118" i="3"/>
  <c r="Q119" i="3"/>
  <c r="R119" i="3"/>
  <c r="S119" i="3"/>
  <c r="T119" i="3"/>
  <c r="U119" i="3"/>
  <c r="V119" i="3"/>
  <c r="W119" i="3"/>
  <c r="X119" i="3"/>
  <c r="Q120" i="3"/>
  <c r="R120" i="3"/>
  <c r="S120" i="3"/>
  <c r="T120" i="3"/>
  <c r="U120" i="3"/>
  <c r="V120" i="3"/>
  <c r="W120" i="3"/>
  <c r="X120" i="3"/>
  <c r="Q121" i="3"/>
  <c r="R121" i="3"/>
  <c r="S121" i="3"/>
  <c r="T121" i="3"/>
  <c r="U121" i="3"/>
  <c r="V121" i="3"/>
  <c r="W121" i="3"/>
  <c r="X121" i="3"/>
  <c r="Q122" i="3"/>
  <c r="R122" i="3"/>
  <c r="S122" i="3"/>
  <c r="T122" i="3"/>
  <c r="U122" i="3"/>
  <c r="V122" i="3"/>
  <c r="W122" i="3"/>
  <c r="X122" i="3"/>
  <c r="Q123" i="3"/>
  <c r="R123" i="3"/>
  <c r="S123" i="3"/>
  <c r="T123" i="3"/>
  <c r="U123" i="3"/>
  <c r="V123" i="3"/>
  <c r="W123" i="3"/>
  <c r="X123" i="3"/>
  <c r="Q124" i="3"/>
  <c r="R124" i="3"/>
  <c r="S124" i="3"/>
  <c r="T124" i="3"/>
  <c r="U124" i="3"/>
  <c r="V124" i="3"/>
  <c r="W124" i="3"/>
  <c r="X124" i="3"/>
  <c r="Q125" i="3"/>
  <c r="R125" i="3"/>
  <c r="S125" i="3"/>
  <c r="T125" i="3"/>
  <c r="U125" i="3"/>
  <c r="V125" i="3"/>
  <c r="W125" i="3"/>
  <c r="X125" i="3"/>
  <c r="Q126" i="3"/>
  <c r="R126" i="3"/>
  <c r="S126" i="3"/>
  <c r="T126" i="3"/>
  <c r="U126" i="3"/>
  <c r="V126" i="3"/>
  <c r="W126" i="3"/>
  <c r="X126" i="3"/>
  <c r="Q127" i="3"/>
  <c r="R127" i="3"/>
  <c r="S127" i="3"/>
  <c r="T127" i="3"/>
  <c r="U127" i="3"/>
  <c r="V127" i="3"/>
  <c r="W127" i="3"/>
  <c r="X127" i="3"/>
  <c r="Q128" i="3"/>
  <c r="R128" i="3"/>
  <c r="S128" i="3"/>
  <c r="T128" i="3"/>
  <c r="U128" i="3"/>
  <c r="V128" i="3"/>
  <c r="W128" i="3"/>
  <c r="X128" i="3"/>
  <c r="Q129" i="3"/>
  <c r="R129" i="3"/>
  <c r="S129" i="3"/>
  <c r="T129" i="3"/>
  <c r="U129" i="3"/>
  <c r="V129" i="3"/>
  <c r="W129" i="3"/>
  <c r="X129" i="3"/>
  <c r="Q130" i="3"/>
  <c r="R130" i="3"/>
  <c r="S130" i="3"/>
  <c r="T130" i="3"/>
  <c r="U130" i="3"/>
  <c r="V130" i="3"/>
  <c r="W130" i="3"/>
  <c r="X130" i="3"/>
  <c r="Q131" i="3"/>
  <c r="R131" i="3"/>
  <c r="S131" i="3"/>
  <c r="T131" i="3"/>
  <c r="U131" i="3"/>
  <c r="V131" i="3"/>
  <c r="W131" i="3"/>
  <c r="X131" i="3"/>
  <c r="Q132" i="3"/>
  <c r="R132" i="3"/>
  <c r="S132" i="3"/>
  <c r="T132" i="3"/>
  <c r="U132" i="3"/>
  <c r="V132" i="3"/>
  <c r="W132" i="3"/>
  <c r="X132" i="3"/>
  <c r="Q133" i="3"/>
  <c r="R133" i="3"/>
  <c r="S133" i="3"/>
  <c r="T133" i="3"/>
  <c r="U133" i="3"/>
  <c r="V133" i="3"/>
  <c r="W133" i="3"/>
  <c r="X133" i="3"/>
  <c r="Q134" i="3"/>
  <c r="R134" i="3"/>
  <c r="S134" i="3"/>
  <c r="T134" i="3"/>
  <c r="U134" i="3"/>
  <c r="V134" i="3"/>
  <c r="W134" i="3"/>
  <c r="X134" i="3"/>
  <c r="Q135" i="3"/>
  <c r="R135" i="3"/>
  <c r="S135" i="3"/>
  <c r="T135" i="3"/>
  <c r="U135" i="3"/>
  <c r="V135" i="3"/>
  <c r="W135" i="3"/>
  <c r="X135" i="3"/>
  <c r="Q136" i="3"/>
  <c r="R136" i="3"/>
  <c r="S136" i="3"/>
  <c r="T136" i="3"/>
  <c r="U136" i="3"/>
  <c r="V136" i="3"/>
  <c r="W136" i="3"/>
  <c r="X136" i="3"/>
  <c r="Q137" i="3"/>
  <c r="R137" i="3"/>
  <c r="S137" i="3"/>
  <c r="T137" i="3"/>
  <c r="U137" i="3"/>
  <c r="V137" i="3"/>
  <c r="W137" i="3"/>
  <c r="X137" i="3"/>
  <c r="Q138" i="3"/>
  <c r="R138" i="3"/>
  <c r="S138" i="3"/>
  <c r="T138" i="3"/>
  <c r="U138" i="3"/>
  <c r="V138" i="3"/>
  <c r="W138" i="3"/>
  <c r="X138" i="3"/>
  <c r="Q139" i="3"/>
  <c r="R139" i="3"/>
  <c r="S139" i="3"/>
  <c r="T139" i="3"/>
  <c r="U139" i="3"/>
  <c r="V139" i="3"/>
  <c r="W139" i="3"/>
  <c r="X139" i="3"/>
  <c r="Q140" i="3"/>
  <c r="R140" i="3"/>
  <c r="S140" i="3"/>
  <c r="T140" i="3"/>
  <c r="U140" i="3"/>
  <c r="V140" i="3"/>
  <c r="W140" i="3"/>
  <c r="X140" i="3"/>
  <c r="Q141" i="3"/>
  <c r="R141" i="3"/>
  <c r="S141" i="3"/>
  <c r="T141" i="3"/>
  <c r="U141" i="3"/>
  <c r="V141" i="3"/>
  <c r="W141" i="3"/>
  <c r="X141" i="3"/>
  <c r="Q142" i="3"/>
  <c r="R142" i="3"/>
  <c r="S142" i="3"/>
  <c r="T142" i="3"/>
  <c r="U142" i="3"/>
  <c r="V142" i="3"/>
  <c r="W142" i="3"/>
  <c r="X142" i="3"/>
  <c r="Q143" i="3"/>
  <c r="R143" i="3"/>
  <c r="S143" i="3"/>
  <c r="T143" i="3"/>
  <c r="U143" i="3"/>
  <c r="V143" i="3"/>
  <c r="W143" i="3"/>
  <c r="X143" i="3"/>
  <c r="Q144" i="3"/>
  <c r="R144" i="3"/>
  <c r="S144" i="3"/>
  <c r="T144" i="3"/>
  <c r="U144" i="3"/>
  <c r="V144" i="3"/>
  <c r="W144" i="3"/>
  <c r="X144" i="3"/>
  <c r="Q145" i="3"/>
  <c r="R145" i="3"/>
  <c r="S145" i="3"/>
  <c r="T145" i="3"/>
  <c r="U145" i="3"/>
  <c r="V145" i="3"/>
  <c r="W145" i="3"/>
  <c r="X145" i="3"/>
  <c r="Q146" i="3"/>
  <c r="R146" i="3"/>
  <c r="S146" i="3"/>
  <c r="T146" i="3"/>
  <c r="U146" i="3"/>
  <c r="V146" i="3"/>
  <c r="W146" i="3"/>
  <c r="X146" i="3"/>
  <c r="Q147" i="3"/>
  <c r="R147" i="3"/>
  <c r="S147" i="3"/>
  <c r="T147" i="3"/>
  <c r="U147" i="3"/>
  <c r="V147" i="3"/>
  <c r="W147" i="3"/>
  <c r="X147" i="3"/>
  <c r="Q148" i="3"/>
  <c r="R148" i="3"/>
  <c r="S148" i="3"/>
  <c r="T148" i="3"/>
  <c r="U148" i="3"/>
  <c r="V148" i="3"/>
  <c r="W148" i="3"/>
  <c r="X148" i="3"/>
  <c r="Q149" i="3"/>
  <c r="R149" i="3"/>
  <c r="S149" i="3"/>
  <c r="T149" i="3"/>
  <c r="U149" i="3"/>
  <c r="V149" i="3"/>
  <c r="W149" i="3"/>
  <c r="X149" i="3"/>
  <c r="Q150" i="3"/>
  <c r="R150" i="3"/>
  <c r="S150" i="3"/>
  <c r="T150" i="3"/>
  <c r="U150" i="3"/>
  <c r="V150" i="3"/>
  <c r="W150" i="3"/>
  <c r="X150" i="3"/>
  <c r="Q151" i="3"/>
  <c r="R151" i="3"/>
  <c r="S151" i="3"/>
  <c r="T151" i="3"/>
  <c r="U151" i="3"/>
  <c r="V151" i="3"/>
  <c r="W151" i="3"/>
  <c r="X151" i="3"/>
  <c r="Q152" i="3"/>
  <c r="R152" i="3"/>
  <c r="S152" i="3"/>
  <c r="T152" i="3"/>
  <c r="U152" i="3"/>
  <c r="V152" i="3"/>
  <c r="W152" i="3"/>
  <c r="X152" i="3"/>
  <c r="Q153" i="3"/>
  <c r="R153" i="3"/>
  <c r="S153" i="3"/>
  <c r="T153" i="3"/>
  <c r="U153" i="3"/>
  <c r="V153" i="3"/>
  <c r="W153" i="3"/>
  <c r="X153" i="3"/>
  <c r="Q154" i="3"/>
  <c r="R154" i="3"/>
  <c r="S154" i="3"/>
  <c r="T154" i="3"/>
  <c r="U154" i="3"/>
  <c r="V154" i="3"/>
  <c r="W154" i="3"/>
  <c r="X154" i="3"/>
  <c r="Q155" i="3"/>
  <c r="R155" i="3"/>
  <c r="S155" i="3"/>
  <c r="T155" i="3"/>
  <c r="U155" i="3"/>
  <c r="V155" i="3"/>
  <c r="W155" i="3"/>
  <c r="X155" i="3"/>
  <c r="Q156" i="3"/>
  <c r="R156" i="3"/>
  <c r="S156" i="3"/>
  <c r="T156" i="3"/>
  <c r="U156" i="3"/>
  <c r="V156" i="3"/>
  <c r="W156" i="3"/>
  <c r="X156" i="3"/>
  <c r="Q157" i="3"/>
  <c r="R157" i="3"/>
  <c r="S157" i="3"/>
  <c r="T157" i="3"/>
  <c r="U157" i="3"/>
  <c r="V157" i="3"/>
  <c r="W157" i="3"/>
  <c r="X157" i="3"/>
  <c r="Q158" i="3"/>
  <c r="R158" i="3"/>
  <c r="S158" i="3"/>
  <c r="T158" i="3"/>
  <c r="U158" i="3"/>
  <c r="V158" i="3"/>
  <c r="W158" i="3"/>
  <c r="X158" i="3"/>
  <c r="Q159" i="3"/>
  <c r="R159" i="3"/>
  <c r="S159" i="3"/>
  <c r="T159" i="3"/>
  <c r="U159" i="3"/>
  <c r="V159" i="3"/>
  <c r="W159" i="3"/>
  <c r="X159" i="3"/>
  <c r="Q160" i="3"/>
  <c r="R160" i="3"/>
  <c r="S160" i="3"/>
  <c r="T160" i="3"/>
  <c r="U160" i="3"/>
  <c r="V160" i="3"/>
  <c r="W160" i="3"/>
  <c r="X160" i="3"/>
  <c r="Q161" i="3"/>
  <c r="R161" i="3"/>
  <c r="S161" i="3"/>
  <c r="T161" i="3"/>
  <c r="U161" i="3"/>
  <c r="V161" i="3"/>
  <c r="W161" i="3"/>
  <c r="X161" i="3"/>
  <c r="Q162" i="3"/>
  <c r="R162" i="3"/>
  <c r="S162" i="3"/>
  <c r="T162" i="3"/>
  <c r="U162" i="3"/>
  <c r="V162" i="3"/>
  <c r="W162" i="3"/>
  <c r="X162" i="3"/>
  <c r="Q163" i="3"/>
  <c r="R163" i="3"/>
  <c r="S163" i="3"/>
  <c r="T163" i="3"/>
  <c r="U163" i="3"/>
  <c r="V163" i="3"/>
  <c r="W163" i="3"/>
  <c r="X163" i="3"/>
  <c r="Q164" i="3"/>
  <c r="R164" i="3"/>
  <c r="S164" i="3"/>
  <c r="T164" i="3"/>
  <c r="U164" i="3"/>
  <c r="V164" i="3"/>
  <c r="W164" i="3"/>
  <c r="X164" i="3"/>
  <c r="Q165" i="3"/>
  <c r="R165" i="3"/>
  <c r="S165" i="3"/>
  <c r="T165" i="3"/>
  <c r="U165" i="3"/>
  <c r="V165" i="3"/>
  <c r="W165" i="3"/>
  <c r="X165" i="3"/>
  <c r="Q166" i="3"/>
  <c r="R166" i="3"/>
  <c r="S166" i="3"/>
  <c r="T166" i="3"/>
  <c r="U166" i="3"/>
  <c r="V166" i="3"/>
  <c r="W166" i="3"/>
  <c r="X166" i="3"/>
  <c r="Q167" i="3"/>
  <c r="R167" i="3"/>
  <c r="S167" i="3"/>
  <c r="T167" i="3"/>
  <c r="U167" i="3"/>
  <c r="V167" i="3"/>
  <c r="W167" i="3"/>
  <c r="X167" i="3"/>
  <c r="Q168" i="3"/>
  <c r="R168" i="3"/>
  <c r="S168" i="3"/>
  <c r="T168" i="3"/>
  <c r="U168" i="3"/>
  <c r="V168" i="3"/>
  <c r="W168" i="3"/>
  <c r="X168" i="3"/>
  <c r="Q169" i="3"/>
  <c r="R169" i="3"/>
  <c r="S169" i="3"/>
  <c r="T169" i="3"/>
  <c r="U169" i="3"/>
  <c r="V169" i="3"/>
  <c r="W169" i="3"/>
  <c r="X169" i="3"/>
  <c r="Q170" i="3"/>
  <c r="R170" i="3"/>
  <c r="S170" i="3"/>
  <c r="T170" i="3"/>
  <c r="U170" i="3"/>
  <c r="V170" i="3"/>
  <c r="W170" i="3"/>
  <c r="X170" i="3"/>
  <c r="Q171" i="3"/>
  <c r="R171" i="3"/>
  <c r="S171" i="3"/>
  <c r="T171" i="3"/>
  <c r="U171" i="3"/>
  <c r="V171" i="3"/>
  <c r="W171" i="3"/>
  <c r="X171" i="3"/>
  <c r="Q172" i="3"/>
  <c r="R172" i="3"/>
  <c r="S172" i="3"/>
  <c r="T172" i="3"/>
  <c r="U172" i="3"/>
  <c r="V172" i="3"/>
  <c r="W172" i="3"/>
  <c r="X172" i="3"/>
  <c r="Q173" i="3"/>
  <c r="R173" i="3"/>
  <c r="S173" i="3"/>
  <c r="T173" i="3"/>
  <c r="U173" i="3"/>
  <c r="V173" i="3"/>
  <c r="W173" i="3"/>
  <c r="X173" i="3"/>
  <c r="Q174" i="3"/>
  <c r="R174" i="3"/>
  <c r="S174" i="3"/>
  <c r="T174" i="3"/>
  <c r="U174" i="3"/>
  <c r="V174" i="3"/>
  <c r="W174" i="3"/>
  <c r="X174" i="3"/>
  <c r="Q175" i="3"/>
  <c r="R175" i="3"/>
  <c r="S175" i="3"/>
  <c r="T175" i="3"/>
  <c r="U175" i="3"/>
  <c r="V175" i="3"/>
  <c r="W175" i="3"/>
  <c r="X175" i="3"/>
  <c r="Q176" i="3"/>
  <c r="R176" i="3"/>
  <c r="S176" i="3"/>
  <c r="T176" i="3"/>
  <c r="U176" i="3"/>
  <c r="V176" i="3"/>
  <c r="W176" i="3"/>
  <c r="X176" i="3"/>
  <c r="Q177" i="3"/>
  <c r="R177" i="3"/>
  <c r="S177" i="3"/>
  <c r="T177" i="3"/>
  <c r="U177" i="3"/>
  <c r="V177" i="3"/>
  <c r="W177" i="3"/>
  <c r="X177" i="3"/>
  <c r="Q178" i="3"/>
  <c r="R178" i="3"/>
  <c r="S178" i="3"/>
  <c r="T178" i="3"/>
  <c r="U178" i="3"/>
  <c r="V178" i="3"/>
  <c r="W178" i="3"/>
  <c r="X178" i="3"/>
  <c r="Q179" i="3"/>
  <c r="R179" i="3"/>
  <c r="S179" i="3"/>
  <c r="T179" i="3"/>
  <c r="U179" i="3"/>
  <c r="V179" i="3"/>
  <c r="W179" i="3"/>
  <c r="X179" i="3"/>
  <c r="Q180" i="3"/>
  <c r="R180" i="3"/>
  <c r="S180" i="3"/>
  <c r="T180" i="3"/>
  <c r="U180" i="3"/>
  <c r="V180" i="3"/>
  <c r="W180" i="3"/>
  <c r="X180" i="3"/>
  <c r="Q181" i="3"/>
  <c r="R181" i="3"/>
  <c r="S181" i="3"/>
  <c r="T181" i="3"/>
  <c r="U181" i="3"/>
  <c r="V181" i="3"/>
  <c r="W181" i="3"/>
  <c r="X181" i="3"/>
  <c r="Q182" i="3"/>
  <c r="R182" i="3"/>
  <c r="S182" i="3"/>
  <c r="T182" i="3"/>
  <c r="U182" i="3"/>
  <c r="V182" i="3"/>
  <c r="W182" i="3"/>
  <c r="X182" i="3"/>
  <c r="Q183" i="3"/>
  <c r="R183" i="3"/>
  <c r="S183" i="3"/>
  <c r="T183" i="3"/>
  <c r="U183" i="3"/>
  <c r="V183" i="3"/>
  <c r="W183" i="3"/>
  <c r="X183" i="3"/>
  <c r="Q184" i="3"/>
  <c r="R184" i="3"/>
  <c r="S184" i="3"/>
  <c r="T184" i="3"/>
  <c r="U184" i="3"/>
  <c r="V184" i="3"/>
  <c r="W184" i="3"/>
  <c r="X184" i="3"/>
  <c r="Q185" i="3"/>
  <c r="R185" i="3"/>
  <c r="S185" i="3"/>
  <c r="T185" i="3"/>
  <c r="U185" i="3"/>
  <c r="V185" i="3"/>
  <c r="W185" i="3"/>
  <c r="X185" i="3"/>
  <c r="Q186" i="3"/>
  <c r="R186" i="3"/>
  <c r="S186" i="3"/>
  <c r="T186" i="3"/>
  <c r="U186" i="3"/>
  <c r="V186" i="3"/>
  <c r="W186" i="3"/>
  <c r="X186" i="3"/>
  <c r="Q187" i="3"/>
  <c r="R187" i="3"/>
  <c r="S187" i="3"/>
  <c r="T187" i="3"/>
  <c r="U187" i="3"/>
  <c r="V187" i="3"/>
  <c r="W187" i="3"/>
  <c r="X187" i="3"/>
  <c r="Q188" i="3"/>
  <c r="R188" i="3"/>
  <c r="S188" i="3"/>
  <c r="T188" i="3"/>
  <c r="U188" i="3"/>
  <c r="V188" i="3"/>
  <c r="W188" i="3"/>
  <c r="X188" i="3"/>
  <c r="Q189" i="3"/>
  <c r="R189" i="3"/>
  <c r="S189" i="3"/>
  <c r="T189" i="3"/>
  <c r="U189" i="3"/>
  <c r="V189" i="3"/>
  <c r="W189" i="3"/>
  <c r="X189" i="3"/>
  <c r="Q190" i="3"/>
  <c r="R190" i="3"/>
  <c r="S190" i="3"/>
  <c r="T190" i="3"/>
  <c r="U190" i="3"/>
  <c r="V190" i="3"/>
  <c r="W190" i="3"/>
  <c r="X190" i="3"/>
  <c r="Q191" i="3"/>
  <c r="R191" i="3"/>
  <c r="S191" i="3"/>
  <c r="T191" i="3"/>
  <c r="U191" i="3"/>
  <c r="V191" i="3"/>
  <c r="W191" i="3"/>
  <c r="X191" i="3"/>
  <c r="Q192" i="3"/>
  <c r="R192" i="3"/>
  <c r="S192" i="3"/>
  <c r="T192" i="3"/>
  <c r="U192" i="3"/>
  <c r="V192" i="3"/>
  <c r="W192" i="3"/>
  <c r="X192" i="3"/>
  <c r="Q193" i="3"/>
  <c r="R193" i="3"/>
  <c r="S193" i="3"/>
  <c r="T193" i="3"/>
  <c r="U193" i="3"/>
  <c r="V193" i="3"/>
  <c r="W193" i="3"/>
  <c r="X193" i="3"/>
  <c r="Q194" i="3"/>
  <c r="R194" i="3"/>
  <c r="S194" i="3"/>
  <c r="T194" i="3"/>
  <c r="U194" i="3"/>
  <c r="V194" i="3"/>
  <c r="W194" i="3"/>
  <c r="X194" i="3"/>
  <c r="Q195" i="3"/>
  <c r="R195" i="3"/>
  <c r="S195" i="3"/>
  <c r="T195" i="3"/>
  <c r="U195" i="3"/>
  <c r="V195" i="3"/>
  <c r="W195" i="3"/>
  <c r="X195" i="3"/>
  <c r="Q196" i="3"/>
  <c r="R196" i="3"/>
  <c r="S196" i="3"/>
  <c r="T196" i="3"/>
  <c r="U196" i="3"/>
  <c r="V196" i="3"/>
  <c r="W196" i="3"/>
  <c r="X196" i="3"/>
  <c r="Q197" i="3"/>
  <c r="R197" i="3"/>
  <c r="S197" i="3"/>
  <c r="T197" i="3"/>
  <c r="U197" i="3"/>
  <c r="V197" i="3"/>
  <c r="W197" i="3"/>
  <c r="X197" i="3"/>
  <c r="Q198" i="3"/>
  <c r="R198" i="3"/>
  <c r="S198" i="3"/>
  <c r="T198" i="3"/>
  <c r="U198" i="3"/>
  <c r="V198" i="3"/>
  <c r="W198" i="3"/>
  <c r="X198" i="3"/>
  <c r="Q199" i="3"/>
  <c r="R199" i="3"/>
  <c r="S199" i="3"/>
  <c r="T199" i="3"/>
  <c r="U199" i="3"/>
  <c r="V199" i="3"/>
  <c r="W199" i="3"/>
  <c r="X199" i="3"/>
  <c r="Q200" i="3"/>
  <c r="R200" i="3"/>
  <c r="S200" i="3"/>
  <c r="T200" i="3"/>
  <c r="U200" i="3"/>
  <c r="V200" i="3"/>
  <c r="W200" i="3"/>
  <c r="X200" i="3"/>
  <c r="Q201" i="3"/>
  <c r="R201" i="3"/>
  <c r="S201" i="3"/>
  <c r="T201" i="3"/>
  <c r="U201" i="3"/>
  <c r="V201" i="3"/>
  <c r="W201" i="3"/>
  <c r="X201" i="3"/>
  <c r="Q202" i="3"/>
  <c r="R202" i="3"/>
  <c r="S202" i="3"/>
  <c r="T202" i="3"/>
  <c r="U202" i="3"/>
  <c r="V202" i="3"/>
  <c r="W202" i="3"/>
  <c r="X202" i="3"/>
  <c r="Q203" i="3"/>
  <c r="R203" i="3"/>
  <c r="S203" i="3"/>
  <c r="T203" i="3"/>
  <c r="U203" i="3"/>
  <c r="V203" i="3"/>
  <c r="W203" i="3"/>
  <c r="X203" i="3"/>
  <c r="Q204" i="3"/>
  <c r="R204" i="3"/>
  <c r="S204" i="3"/>
  <c r="T204" i="3"/>
  <c r="U204" i="3"/>
  <c r="V204" i="3"/>
  <c r="W204" i="3"/>
  <c r="X204" i="3"/>
  <c r="Q205" i="3"/>
  <c r="R205" i="3"/>
  <c r="S205" i="3"/>
  <c r="T205" i="3"/>
  <c r="U205" i="3"/>
  <c r="V205" i="3"/>
  <c r="W205" i="3"/>
  <c r="X205" i="3"/>
  <c r="Q206" i="3"/>
  <c r="R206" i="3"/>
  <c r="S206" i="3"/>
  <c r="T206" i="3"/>
  <c r="U206" i="3"/>
  <c r="V206" i="3"/>
  <c r="W206" i="3"/>
  <c r="X206" i="3"/>
  <c r="Q207" i="3"/>
  <c r="R207" i="3"/>
  <c r="S207" i="3"/>
  <c r="T207" i="3"/>
  <c r="U207" i="3"/>
  <c r="V207" i="3"/>
  <c r="W207" i="3"/>
  <c r="X207" i="3"/>
  <c r="Q208" i="3"/>
  <c r="R208" i="3"/>
  <c r="S208" i="3"/>
  <c r="T208" i="3"/>
  <c r="U208" i="3"/>
  <c r="V208" i="3"/>
  <c r="W208" i="3"/>
  <c r="X208" i="3"/>
  <c r="Q209" i="3"/>
  <c r="R209" i="3"/>
  <c r="S209" i="3"/>
  <c r="T209" i="3"/>
  <c r="U209" i="3"/>
  <c r="V209" i="3"/>
  <c r="W209" i="3"/>
  <c r="X209" i="3"/>
  <c r="Q210" i="3"/>
  <c r="R210" i="3"/>
  <c r="S210" i="3"/>
  <c r="T210" i="3"/>
  <c r="U210" i="3"/>
  <c r="V210" i="3"/>
  <c r="W210" i="3"/>
  <c r="X210" i="3"/>
  <c r="Q211" i="3"/>
  <c r="R211" i="3"/>
  <c r="S211" i="3"/>
  <c r="T211" i="3"/>
  <c r="U211" i="3"/>
  <c r="V211" i="3"/>
  <c r="W211" i="3"/>
  <c r="X211" i="3"/>
  <c r="Q212" i="3"/>
  <c r="R212" i="3"/>
  <c r="S212" i="3"/>
  <c r="T212" i="3"/>
  <c r="U212" i="3"/>
  <c r="V212" i="3"/>
  <c r="W212" i="3"/>
  <c r="X212" i="3"/>
  <c r="Q213" i="3"/>
  <c r="R213" i="3"/>
  <c r="S213" i="3"/>
  <c r="T213" i="3"/>
  <c r="U213" i="3"/>
  <c r="V213" i="3"/>
  <c r="W213" i="3"/>
  <c r="X213" i="3"/>
  <c r="Q214" i="3"/>
  <c r="R214" i="3"/>
  <c r="S214" i="3"/>
  <c r="T214" i="3"/>
  <c r="U214" i="3"/>
  <c r="V214" i="3"/>
  <c r="W214" i="3"/>
  <c r="X214" i="3"/>
  <c r="Q215" i="3"/>
  <c r="R215" i="3"/>
  <c r="S215" i="3"/>
  <c r="T215" i="3"/>
  <c r="U215" i="3"/>
  <c r="V215" i="3"/>
  <c r="W215" i="3"/>
  <c r="X215" i="3"/>
  <c r="Q216" i="3"/>
  <c r="R216" i="3"/>
  <c r="S216" i="3"/>
  <c r="T216" i="3"/>
  <c r="U216" i="3"/>
  <c r="V216" i="3"/>
  <c r="W216" i="3"/>
  <c r="X216" i="3"/>
  <c r="Q217" i="3"/>
  <c r="R217" i="3"/>
  <c r="S217" i="3"/>
  <c r="T217" i="3"/>
  <c r="U217" i="3"/>
  <c r="V217" i="3"/>
  <c r="W217" i="3"/>
  <c r="X217" i="3"/>
  <c r="Q218" i="3"/>
  <c r="R218" i="3"/>
  <c r="S218" i="3"/>
  <c r="T218" i="3"/>
  <c r="U218" i="3"/>
  <c r="V218" i="3"/>
  <c r="W218" i="3"/>
  <c r="X218" i="3"/>
  <c r="Q219" i="3"/>
  <c r="R219" i="3"/>
  <c r="S219" i="3"/>
  <c r="T219" i="3"/>
  <c r="U219" i="3"/>
  <c r="V219" i="3"/>
  <c r="W219" i="3"/>
  <c r="X219" i="3"/>
  <c r="Q220" i="3"/>
  <c r="R220" i="3"/>
  <c r="S220" i="3"/>
  <c r="T220" i="3"/>
  <c r="U220" i="3"/>
  <c r="V220" i="3"/>
  <c r="W220" i="3"/>
  <c r="X220" i="3"/>
  <c r="Q221" i="3"/>
  <c r="R221" i="3"/>
  <c r="S221" i="3"/>
  <c r="T221" i="3"/>
  <c r="U221" i="3"/>
  <c r="V221" i="3"/>
  <c r="W221" i="3"/>
  <c r="X221" i="3"/>
  <c r="Q222" i="3"/>
  <c r="R222" i="3"/>
  <c r="S222" i="3"/>
  <c r="T222" i="3"/>
  <c r="U222" i="3"/>
  <c r="V222" i="3"/>
  <c r="W222" i="3"/>
  <c r="X222" i="3"/>
  <c r="Q223" i="3"/>
  <c r="R223" i="3"/>
  <c r="S223" i="3"/>
  <c r="T223" i="3"/>
  <c r="U223" i="3"/>
  <c r="V223" i="3"/>
  <c r="W223" i="3"/>
  <c r="X223" i="3"/>
  <c r="Q224" i="3"/>
  <c r="R224" i="3"/>
  <c r="S224" i="3"/>
  <c r="T224" i="3"/>
  <c r="U224" i="3"/>
  <c r="V224" i="3"/>
  <c r="W224" i="3"/>
  <c r="X224" i="3"/>
  <c r="Q225" i="3"/>
  <c r="R225" i="3"/>
  <c r="S225" i="3"/>
  <c r="T225" i="3"/>
  <c r="U225" i="3"/>
  <c r="V225" i="3"/>
  <c r="W225" i="3"/>
  <c r="X225" i="3"/>
  <c r="Q226" i="3"/>
  <c r="R226" i="3"/>
  <c r="S226" i="3"/>
  <c r="T226" i="3"/>
  <c r="U226" i="3"/>
  <c r="V226" i="3"/>
  <c r="W226" i="3"/>
  <c r="X226" i="3"/>
  <c r="Q227" i="3"/>
  <c r="R227" i="3"/>
  <c r="S227" i="3"/>
  <c r="T227" i="3"/>
  <c r="U227" i="3"/>
  <c r="V227" i="3"/>
  <c r="W227" i="3"/>
  <c r="X227" i="3"/>
  <c r="Q228" i="3"/>
  <c r="R228" i="3"/>
  <c r="S228" i="3"/>
  <c r="T228" i="3"/>
  <c r="U228" i="3"/>
  <c r="V228" i="3"/>
  <c r="W228" i="3"/>
  <c r="X228" i="3"/>
  <c r="Q229" i="3"/>
  <c r="R229" i="3"/>
  <c r="S229" i="3"/>
  <c r="T229" i="3"/>
  <c r="U229" i="3"/>
  <c r="V229" i="3"/>
  <c r="W229" i="3"/>
  <c r="X229" i="3"/>
  <c r="Q230" i="3"/>
  <c r="R230" i="3"/>
  <c r="S230" i="3"/>
  <c r="T230" i="3"/>
  <c r="U230" i="3"/>
  <c r="V230" i="3"/>
  <c r="W230" i="3"/>
  <c r="X230" i="3"/>
  <c r="Q231" i="3"/>
  <c r="R231" i="3"/>
  <c r="S231" i="3"/>
  <c r="T231" i="3"/>
  <c r="U231" i="3"/>
  <c r="V231" i="3"/>
  <c r="W231" i="3"/>
  <c r="X231" i="3"/>
  <c r="Q232" i="3"/>
  <c r="R232" i="3"/>
  <c r="S232" i="3"/>
  <c r="T232" i="3"/>
  <c r="U232" i="3"/>
  <c r="V232" i="3"/>
  <c r="W232" i="3"/>
  <c r="X232" i="3"/>
  <c r="Q233" i="3"/>
  <c r="R233" i="3"/>
  <c r="S233" i="3"/>
  <c r="T233" i="3"/>
  <c r="U233" i="3"/>
  <c r="V233" i="3"/>
  <c r="W233" i="3"/>
  <c r="X233" i="3"/>
  <c r="Q234" i="3"/>
  <c r="R234" i="3"/>
  <c r="S234" i="3"/>
  <c r="T234" i="3"/>
  <c r="U234" i="3"/>
  <c r="V234" i="3"/>
  <c r="W234" i="3"/>
  <c r="X234" i="3"/>
  <c r="Q235" i="3"/>
  <c r="R235" i="3"/>
  <c r="S235" i="3"/>
  <c r="T235" i="3"/>
  <c r="U235" i="3"/>
  <c r="V235" i="3"/>
  <c r="W235" i="3"/>
  <c r="X235" i="3"/>
  <c r="Q236" i="3"/>
  <c r="R236" i="3"/>
  <c r="S236" i="3"/>
  <c r="T236" i="3"/>
  <c r="U236" i="3"/>
  <c r="V236" i="3"/>
  <c r="W236" i="3"/>
  <c r="X236" i="3"/>
  <c r="Q237" i="3"/>
  <c r="R237" i="3"/>
  <c r="S237" i="3"/>
  <c r="T237" i="3"/>
  <c r="U237" i="3"/>
  <c r="V237" i="3"/>
  <c r="W237" i="3"/>
  <c r="X237" i="3"/>
  <c r="Q238" i="3"/>
  <c r="R238" i="3"/>
  <c r="S238" i="3"/>
  <c r="T238" i="3"/>
  <c r="U238" i="3"/>
  <c r="V238" i="3"/>
  <c r="W238" i="3"/>
  <c r="X238" i="3"/>
  <c r="Q239" i="3"/>
  <c r="R239" i="3"/>
  <c r="S239" i="3"/>
  <c r="T239" i="3"/>
  <c r="U239" i="3"/>
  <c r="V239" i="3"/>
  <c r="W239" i="3"/>
  <c r="X239" i="3"/>
  <c r="Q240" i="3"/>
  <c r="R240" i="3"/>
  <c r="S240" i="3"/>
  <c r="T240" i="3"/>
  <c r="U240" i="3"/>
  <c r="V240" i="3"/>
  <c r="W240" i="3"/>
  <c r="X240" i="3"/>
  <c r="Q241" i="3"/>
  <c r="R241" i="3"/>
  <c r="S241" i="3"/>
  <c r="T241" i="3"/>
  <c r="U241" i="3"/>
  <c r="V241" i="3"/>
  <c r="W241" i="3"/>
  <c r="X241" i="3"/>
  <c r="Q242" i="3"/>
  <c r="R242" i="3"/>
  <c r="S242" i="3"/>
  <c r="T242" i="3"/>
  <c r="U242" i="3"/>
  <c r="V242" i="3"/>
  <c r="W242" i="3"/>
  <c r="X242" i="3"/>
  <c r="Q243" i="3"/>
  <c r="R243" i="3"/>
  <c r="S243" i="3"/>
  <c r="T243" i="3"/>
  <c r="U243" i="3"/>
  <c r="V243" i="3"/>
  <c r="W243" i="3"/>
  <c r="X243" i="3"/>
  <c r="Q244" i="3"/>
  <c r="R244" i="3"/>
  <c r="S244" i="3"/>
  <c r="T244" i="3"/>
  <c r="U244" i="3"/>
  <c r="V244" i="3"/>
  <c r="W244" i="3"/>
  <c r="X244" i="3"/>
  <c r="Q245" i="3"/>
  <c r="R245" i="3"/>
  <c r="S245" i="3"/>
  <c r="T245" i="3"/>
  <c r="U245" i="3"/>
  <c r="V245" i="3"/>
  <c r="W245" i="3"/>
  <c r="X245" i="3"/>
  <c r="Q246" i="3"/>
  <c r="R246" i="3"/>
  <c r="S246" i="3"/>
  <c r="T246" i="3"/>
  <c r="U246" i="3"/>
  <c r="V246" i="3"/>
  <c r="W246" i="3"/>
  <c r="X246" i="3"/>
  <c r="Q247" i="3"/>
  <c r="R247" i="3"/>
  <c r="S247" i="3"/>
  <c r="T247" i="3"/>
  <c r="U247" i="3"/>
  <c r="V247" i="3"/>
  <c r="W247" i="3"/>
  <c r="X247" i="3"/>
  <c r="Q248" i="3"/>
  <c r="R248" i="3"/>
  <c r="S248" i="3"/>
  <c r="T248" i="3"/>
  <c r="U248" i="3"/>
  <c r="V248" i="3"/>
  <c r="W248" i="3"/>
  <c r="X248" i="3"/>
  <c r="Q249" i="3"/>
  <c r="R249" i="3"/>
  <c r="S249" i="3"/>
  <c r="T249" i="3"/>
  <c r="U249" i="3"/>
  <c r="V249" i="3"/>
  <c r="W249" i="3"/>
  <c r="X249" i="3"/>
  <c r="Q250" i="3"/>
  <c r="R250" i="3"/>
  <c r="S250" i="3"/>
  <c r="T250" i="3"/>
  <c r="U250" i="3"/>
  <c r="V250" i="3"/>
  <c r="W250" i="3"/>
  <c r="X250" i="3"/>
  <c r="Q251" i="3"/>
  <c r="R251" i="3"/>
  <c r="S251" i="3"/>
  <c r="T251" i="3"/>
  <c r="U251" i="3"/>
  <c r="V251" i="3"/>
  <c r="W251" i="3"/>
  <c r="X251" i="3"/>
  <c r="Q252" i="3"/>
  <c r="R252" i="3"/>
  <c r="S252" i="3"/>
  <c r="T252" i="3"/>
  <c r="U252" i="3"/>
  <c r="V252" i="3"/>
  <c r="W252" i="3"/>
  <c r="X252" i="3"/>
  <c r="Q253" i="3"/>
  <c r="R253" i="3"/>
  <c r="S253" i="3"/>
  <c r="T253" i="3"/>
  <c r="U253" i="3"/>
  <c r="V253" i="3"/>
  <c r="W253" i="3"/>
  <c r="X253" i="3"/>
  <c r="Q254" i="3"/>
  <c r="R254" i="3"/>
  <c r="S254" i="3"/>
  <c r="T254" i="3"/>
  <c r="U254" i="3"/>
  <c r="V254" i="3"/>
  <c r="W254" i="3"/>
  <c r="X254" i="3"/>
  <c r="Q255" i="3"/>
  <c r="R255" i="3"/>
  <c r="S255" i="3"/>
  <c r="T255" i="3"/>
  <c r="U255" i="3"/>
  <c r="V255" i="3"/>
  <c r="W255" i="3"/>
  <c r="X255" i="3"/>
  <c r="Q256" i="3"/>
  <c r="R256" i="3"/>
  <c r="S256" i="3"/>
  <c r="T256" i="3"/>
  <c r="U256" i="3"/>
  <c r="V256" i="3"/>
  <c r="W256" i="3"/>
  <c r="X256" i="3"/>
  <c r="Q257" i="3"/>
  <c r="R257" i="3"/>
  <c r="S257" i="3"/>
  <c r="T257" i="3"/>
  <c r="U257" i="3"/>
  <c r="V257" i="3"/>
  <c r="W257" i="3"/>
  <c r="X257" i="3"/>
  <c r="Q258" i="3"/>
  <c r="R258" i="3"/>
  <c r="S258" i="3"/>
  <c r="T258" i="3"/>
  <c r="U258" i="3"/>
  <c r="V258" i="3"/>
  <c r="W258" i="3"/>
  <c r="X258" i="3"/>
  <c r="Q259" i="3"/>
  <c r="R259" i="3"/>
  <c r="S259" i="3"/>
  <c r="T259" i="3"/>
  <c r="U259" i="3"/>
  <c r="V259" i="3"/>
  <c r="W259" i="3"/>
  <c r="X259" i="3"/>
  <c r="Q260" i="3"/>
  <c r="R260" i="3"/>
  <c r="S260" i="3"/>
  <c r="T260" i="3"/>
  <c r="U260" i="3"/>
  <c r="V260" i="3"/>
  <c r="W260" i="3"/>
  <c r="X260" i="3"/>
  <c r="Q261" i="3"/>
  <c r="R261" i="3"/>
  <c r="S261" i="3"/>
  <c r="T261" i="3"/>
  <c r="U261" i="3"/>
  <c r="V261" i="3"/>
  <c r="W261" i="3"/>
  <c r="X261" i="3"/>
  <c r="Q262" i="3"/>
  <c r="R262" i="3"/>
  <c r="S262" i="3"/>
  <c r="T262" i="3"/>
  <c r="U262" i="3"/>
  <c r="V262" i="3"/>
  <c r="W262" i="3"/>
  <c r="X262" i="3"/>
  <c r="Q263" i="3"/>
  <c r="R263" i="3"/>
  <c r="S263" i="3"/>
  <c r="T263" i="3"/>
  <c r="U263" i="3"/>
  <c r="V263" i="3"/>
  <c r="W263" i="3"/>
  <c r="X263" i="3"/>
  <c r="Q264" i="3"/>
  <c r="R264" i="3"/>
  <c r="S264" i="3"/>
  <c r="T264" i="3"/>
  <c r="U264" i="3"/>
  <c r="V264" i="3"/>
  <c r="W264" i="3"/>
  <c r="X264" i="3"/>
  <c r="Q265" i="3"/>
  <c r="R265" i="3"/>
  <c r="S265" i="3"/>
  <c r="T265" i="3"/>
  <c r="U265" i="3"/>
  <c r="V265" i="3"/>
  <c r="W265" i="3"/>
  <c r="X265" i="3"/>
  <c r="Q266" i="3"/>
  <c r="R266" i="3"/>
  <c r="S266" i="3"/>
  <c r="T266" i="3"/>
  <c r="U266" i="3"/>
  <c r="V266" i="3"/>
  <c r="W266" i="3"/>
  <c r="X266" i="3"/>
  <c r="Q267" i="3"/>
  <c r="R267" i="3"/>
  <c r="S267" i="3"/>
  <c r="T267" i="3"/>
  <c r="U267" i="3"/>
  <c r="V267" i="3"/>
  <c r="W267" i="3"/>
  <c r="X267" i="3"/>
  <c r="Q268" i="3"/>
  <c r="R268" i="3"/>
  <c r="S268" i="3"/>
  <c r="T268" i="3"/>
  <c r="U268" i="3"/>
  <c r="V268" i="3"/>
  <c r="W268" i="3"/>
  <c r="X268" i="3"/>
  <c r="Q269" i="3"/>
  <c r="R269" i="3"/>
  <c r="S269" i="3"/>
  <c r="T269" i="3"/>
  <c r="U269" i="3"/>
  <c r="V269" i="3"/>
  <c r="W269" i="3"/>
  <c r="X269" i="3"/>
  <c r="Q270" i="3"/>
  <c r="R270" i="3"/>
  <c r="S270" i="3"/>
  <c r="T270" i="3"/>
  <c r="U270" i="3"/>
  <c r="V270" i="3"/>
  <c r="W270" i="3"/>
  <c r="X270" i="3"/>
  <c r="Q271" i="3"/>
  <c r="R271" i="3"/>
  <c r="S271" i="3"/>
  <c r="T271" i="3"/>
  <c r="U271" i="3"/>
  <c r="V271" i="3"/>
  <c r="W271" i="3"/>
  <c r="X271" i="3"/>
  <c r="Q272" i="3"/>
  <c r="R272" i="3"/>
  <c r="S272" i="3"/>
  <c r="T272" i="3"/>
  <c r="U272" i="3"/>
  <c r="V272" i="3"/>
  <c r="W272" i="3"/>
  <c r="X272" i="3"/>
  <c r="Q273" i="3"/>
  <c r="R273" i="3"/>
  <c r="S273" i="3"/>
  <c r="T273" i="3"/>
  <c r="U273" i="3"/>
  <c r="V273" i="3"/>
  <c r="W273" i="3"/>
  <c r="X273" i="3"/>
  <c r="Q274" i="3"/>
  <c r="R274" i="3"/>
  <c r="S274" i="3"/>
  <c r="T274" i="3"/>
  <c r="U274" i="3"/>
  <c r="V274" i="3"/>
  <c r="W274" i="3"/>
  <c r="X274" i="3"/>
  <c r="Q275" i="3"/>
  <c r="R275" i="3"/>
  <c r="S275" i="3"/>
  <c r="T275" i="3"/>
  <c r="U275" i="3"/>
  <c r="V275" i="3"/>
  <c r="W275" i="3"/>
  <c r="X275" i="3"/>
  <c r="Q276" i="3"/>
  <c r="R276" i="3"/>
  <c r="S276" i="3"/>
  <c r="T276" i="3"/>
  <c r="U276" i="3"/>
  <c r="V276" i="3"/>
  <c r="W276" i="3"/>
  <c r="X276" i="3"/>
  <c r="Q277" i="3"/>
  <c r="R277" i="3"/>
  <c r="S277" i="3"/>
  <c r="T277" i="3"/>
  <c r="U277" i="3"/>
  <c r="V277" i="3"/>
  <c r="W277" i="3"/>
  <c r="X277" i="3"/>
  <c r="Q278" i="3"/>
  <c r="R278" i="3"/>
  <c r="S278" i="3"/>
  <c r="T278" i="3"/>
  <c r="U278" i="3"/>
  <c r="V278" i="3"/>
  <c r="W278" i="3"/>
  <c r="X278" i="3"/>
  <c r="Q279" i="3"/>
  <c r="R279" i="3"/>
  <c r="S279" i="3"/>
  <c r="T279" i="3"/>
  <c r="U279" i="3"/>
  <c r="V279" i="3"/>
  <c r="W279" i="3"/>
  <c r="X279" i="3"/>
  <c r="Q280" i="3"/>
  <c r="R280" i="3"/>
  <c r="S280" i="3"/>
  <c r="T280" i="3"/>
  <c r="U280" i="3"/>
  <c r="V280" i="3"/>
  <c r="W280" i="3"/>
  <c r="X280" i="3"/>
  <c r="Q281" i="3"/>
  <c r="R281" i="3"/>
  <c r="S281" i="3"/>
  <c r="T281" i="3"/>
  <c r="U281" i="3"/>
  <c r="V281" i="3"/>
  <c r="W281" i="3"/>
  <c r="X281" i="3"/>
  <c r="Q282" i="3"/>
  <c r="R282" i="3"/>
  <c r="S282" i="3"/>
  <c r="T282" i="3"/>
  <c r="U282" i="3"/>
  <c r="V282" i="3"/>
  <c r="W282" i="3"/>
  <c r="X282" i="3"/>
  <c r="Q283" i="3"/>
  <c r="R283" i="3"/>
  <c r="S283" i="3"/>
  <c r="T283" i="3"/>
  <c r="U283" i="3"/>
  <c r="V283" i="3"/>
  <c r="W283" i="3"/>
  <c r="X283" i="3"/>
  <c r="Q284" i="3"/>
  <c r="R284" i="3"/>
  <c r="S284" i="3"/>
  <c r="T284" i="3"/>
  <c r="U284" i="3"/>
  <c r="V284" i="3"/>
  <c r="W284" i="3"/>
  <c r="X284" i="3"/>
  <c r="Q285" i="3"/>
  <c r="R285" i="3"/>
  <c r="S285" i="3"/>
  <c r="T285" i="3"/>
  <c r="U285" i="3"/>
  <c r="V285" i="3"/>
  <c r="W285" i="3"/>
  <c r="X285" i="3"/>
  <c r="Q286" i="3"/>
  <c r="R286" i="3"/>
  <c r="S286" i="3"/>
  <c r="T286" i="3"/>
  <c r="U286" i="3"/>
  <c r="V286" i="3"/>
  <c r="W286" i="3"/>
  <c r="X286" i="3"/>
  <c r="Q287" i="3"/>
  <c r="R287" i="3"/>
  <c r="S287" i="3"/>
  <c r="T287" i="3"/>
  <c r="U287" i="3"/>
  <c r="V287" i="3"/>
  <c r="W287" i="3"/>
  <c r="X287" i="3"/>
  <c r="Q288" i="3"/>
  <c r="R288" i="3"/>
  <c r="S288" i="3"/>
  <c r="T288" i="3"/>
  <c r="U288" i="3"/>
  <c r="V288" i="3"/>
  <c r="W288" i="3"/>
  <c r="X288" i="3"/>
  <c r="Q289" i="3"/>
  <c r="R289" i="3"/>
  <c r="S289" i="3"/>
  <c r="T289" i="3"/>
  <c r="U289" i="3"/>
  <c r="V289" i="3"/>
  <c r="W289" i="3"/>
  <c r="X289" i="3"/>
  <c r="Q290" i="3"/>
  <c r="R290" i="3"/>
  <c r="S290" i="3"/>
  <c r="T290" i="3"/>
  <c r="U290" i="3"/>
  <c r="V290" i="3"/>
  <c r="W290" i="3"/>
  <c r="X290" i="3"/>
  <c r="Q291" i="3"/>
  <c r="R291" i="3"/>
  <c r="S291" i="3"/>
  <c r="T291" i="3"/>
  <c r="U291" i="3"/>
  <c r="V291" i="3"/>
  <c r="W291" i="3"/>
  <c r="X291" i="3"/>
  <c r="Q292" i="3"/>
  <c r="R292" i="3"/>
  <c r="S292" i="3"/>
  <c r="T292" i="3"/>
  <c r="U292" i="3"/>
  <c r="V292" i="3"/>
  <c r="W292" i="3"/>
  <c r="X292" i="3"/>
  <c r="Q293" i="3"/>
  <c r="R293" i="3"/>
  <c r="S293" i="3"/>
  <c r="T293" i="3"/>
  <c r="U293" i="3"/>
  <c r="V293" i="3"/>
  <c r="W293" i="3"/>
  <c r="X293" i="3"/>
  <c r="Q294" i="3"/>
  <c r="R294" i="3"/>
  <c r="S294" i="3"/>
  <c r="T294" i="3"/>
  <c r="U294" i="3"/>
  <c r="V294" i="3"/>
  <c r="W294" i="3"/>
  <c r="X294" i="3"/>
  <c r="Q295" i="3"/>
  <c r="R295" i="3"/>
  <c r="S295" i="3"/>
  <c r="T295" i="3"/>
  <c r="U295" i="3"/>
  <c r="V295" i="3"/>
  <c r="W295" i="3"/>
  <c r="X295" i="3"/>
  <c r="Q296" i="3"/>
  <c r="R296" i="3"/>
  <c r="S296" i="3"/>
  <c r="T296" i="3"/>
  <c r="U296" i="3"/>
  <c r="V296" i="3"/>
  <c r="W296" i="3"/>
  <c r="X296" i="3"/>
  <c r="Q297" i="3"/>
  <c r="R297" i="3"/>
  <c r="S297" i="3"/>
  <c r="T297" i="3"/>
  <c r="U297" i="3"/>
  <c r="V297" i="3"/>
  <c r="W297" i="3"/>
  <c r="X297" i="3"/>
  <c r="Q298" i="3"/>
  <c r="R298" i="3"/>
  <c r="S298" i="3"/>
  <c r="T298" i="3"/>
  <c r="U298" i="3"/>
  <c r="V298" i="3"/>
  <c r="W298" i="3"/>
  <c r="X298" i="3"/>
  <c r="Q299" i="3"/>
  <c r="R299" i="3"/>
  <c r="S299" i="3"/>
  <c r="T299" i="3"/>
  <c r="U299" i="3"/>
  <c r="V299" i="3"/>
  <c r="W299" i="3"/>
  <c r="X299" i="3"/>
  <c r="Q300" i="3"/>
  <c r="R300" i="3"/>
  <c r="S300" i="3"/>
  <c r="T300" i="3"/>
  <c r="U300" i="3"/>
  <c r="V300" i="3"/>
  <c r="W300" i="3"/>
  <c r="X300" i="3"/>
  <c r="Q301" i="3"/>
  <c r="R301" i="3"/>
  <c r="S301" i="3"/>
  <c r="T301" i="3"/>
  <c r="U301" i="3"/>
  <c r="V301" i="3"/>
  <c r="W301" i="3"/>
  <c r="X301" i="3"/>
  <c r="Q302" i="3"/>
  <c r="R302" i="3"/>
  <c r="S302" i="3"/>
  <c r="T302" i="3"/>
  <c r="U302" i="3"/>
  <c r="V302" i="3"/>
  <c r="W302" i="3"/>
  <c r="X302" i="3"/>
  <c r="Q303" i="3"/>
  <c r="R303" i="3"/>
  <c r="S303" i="3"/>
  <c r="T303" i="3"/>
  <c r="U303" i="3"/>
  <c r="V303" i="3"/>
  <c r="W303" i="3"/>
  <c r="X303" i="3"/>
  <c r="Q304" i="3"/>
  <c r="R304" i="3"/>
  <c r="S304" i="3"/>
  <c r="T304" i="3"/>
  <c r="U304" i="3"/>
  <c r="V304" i="3"/>
  <c r="W304" i="3"/>
  <c r="X304" i="3"/>
  <c r="Q305" i="3"/>
  <c r="R305" i="3"/>
  <c r="S305" i="3"/>
  <c r="T305" i="3"/>
  <c r="U305" i="3"/>
  <c r="V305" i="3"/>
  <c r="W305" i="3"/>
  <c r="X305" i="3"/>
  <c r="Q306" i="3"/>
  <c r="R306" i="3"/>
  <c r="S306" i="3"/>
  <c r="T306" i="3"/>
  <c r="U306" i="3"/>
  <c r="V306" i="3"/>
  <c r="W306" i="3"/>
  <c r="X306" i="3"/>
  <c r="Q307" i="3"/>
  <c r="R307" i="3"/>
  <c r="S307" i="3"/>
  <c r="T307" i="3"/>
  <c r="U307" i="3"/>
  <c r="V307" i="3"/>
  <c r="W307" i="3"/>
  <c r="X307" i="3"/>
  <c r="Q308" i="3"/>
  <c r="R308" i="3"/>
  <c r="S308" i="3"/>
  <c r="T308" i="3"/>
  <c r="U308" i="3"/>
  <c r="V308" i="3"/>
  <c r="W308" i="3"/>
  <c r="X308" i="3"/>
  <c r="Q309" i="3"/>
  <c r="R309" i="3"/>
  <c r="S309" i="3"/>
  <c r="T309" i="3"/>
  <c r="U309" i="3"/>
  <c r="V309" i="3"/>
  <c r="W309" i="3"/>
  <c r="X309" i="3"/>
  <c r="Q310" i="3"/>
  <c r="R310" i="3"/>
  <c r="S310" i="3"/>
  <c r="T310" i="3"/>
  <c r="U310" i="3"/>
  <c r="V310" i="3"/>
  <c r="W310" i="3"/>
  <c r="X310" i="3"/>
  <c r="Q311" i="3"/>
  <c r="R311" i="3"/>
  <c r="S311" i="3"/>
  <c r="T311" i="3"/>
  <c r="U311" i="3"/>
  <c r="V311" i="3"/>
  <c r="W311" i="3"/>
  <c r="X311" i="3"/>
  <c r="Q312" i="3"/>
  <c r="R312" i="3"/>
  <c r="S312" i="3"/>
  <c r="T312" i="3"/>
  <c r="U312" i="3"/>
  <c r="V312" i="3"/>
  <c r="W312" i="3"/>
  <c r="X312" i="3"/>
  <c r="Q313" i="3"/>
  <c r="R313" i="3"/>
  <c r="S313" i="3"/>
  <c r="T313" i="3"/>
  <c r="U313" i="3"/>
  <c r="V313" i="3"/>
  <c r="W313" i="3"/>
  <c r="X313" i="3"/>
  <c r="Q314" i="3"/>
  <c r="R314" i="3"/>
  <c r="S314" i="3"/>
  <c r="T314" i="3"/>
  <c r="U314" i="3"/>
  <c r="V314" i="3"/>
  <c r="W314" i="3"/>
  <c r="X314" i="3"/>
  <c r="Q315" i="3"/>
  <c r="R315" i="3"/>
  <c r="S315" i="3"/>
  <c r="T315" i="3"/>
  <c r="U315" i="3"/>
  <c r="V315" i="3"/>
  <c r="W315" i="3"/>
  <c r="X315" i="3"/>
  <c r="Q316" i="3"/>
  <c r="R316" i="3"/>
  <c r="S316" i="3"/>
  <c r="T316" i="3"/>
  <c r="U316" i="3"/>
  <c r="V316" i="3"/>
  <c r="W316" i="3"/>
  <c r="X316" i="3"/>
  <c r="Q317" i="3"/>
  <c r="R317" i="3"/>
  <c r="S317" i="3"/>
  <c r="T317" i="3"/>
  <c r="U317" i="3"/>
  <c r="V317" i="3"/>
  <c r="W317" i="3"/>
  <c r="X317" i="3"/>
  <c r="Q318" i="3"/>
  <c r="R318" i="3"/>
  <c r="S318" i="3"/>
  <c r="T318" i="3"/>
  <c r="U318" i="3"/>
  <c r="V318" i="3"/>
  <c r="W318" i="3"/>
  <c r="X318" i="3"/>
  <c r="Q319" i="3"/>
  <c r="R319" i="3"/>
  <c r="S319" i="3"/>
  <c r="T319" i="3"/>
  <c r="U319" i="3"/>
  <c r="V319" i="3"/>
  <c r="W319" i="3"/>
  <c r="X319" i="3"/>
  <c r="Q320" i="3"/>
  <c r="R320" i="3"/>
  <c r="S320" i="3"/>
  <c r="T320" i="3"/>
  <c r="U320" i="3"/>
  <c r="V320" i="3"/>
  <c r="W320" i="3"/>
  <c r="X320" i="3"/>
  <c r="Q321" i="3"/>
  <c r="R321" i="3"/>
  <c r="S321" i="3"/>
  <c r="T321" i="3"/>
  <c r="U321" i="3"/>
  <c r="V321" i="3"/>
  <c r="W321" i="3"/>
  <c r="X321" i="3"/>
  <c r="Q322" i="3"/>
  <c r="R322" i="3"/>
  <c r="S322" i="3"/>
  <c r="T322" i="3"/>
  <c r="U322" i="3"/>
  <c r="V322" i="3"/>
  <c r="W322" i="3"/>
  <c r="X322" i="3"/>
  <c r="Q323" i="3"/>
  <c r="R323" i="3"/>
  <c r="S323" i="3"/>
  <c r="T323" i="3"/>
  <c r="U323" i="3"/>
  <c r="V323" i="3"/>
  <c r="W323" i="3"/>
  <c r="X323" i="3"/>
  <c r="Q324" i="3"/>
  <c r="R324" i="3"/>
  <c r="S324" i="3"/>
  <c r="T324" i="3"/>
  <c r="U324" i="3"/>
  <c r="V324" i="3"/>
  <c r="W324" i="3"/>
  <c r="X324" i="3"/>
  <c r="Q325" i="3"/>
  <c r="R325" i="3"/>
  <c r="S325" i="3"/>
  <c r="T325" i="3"/>
  <c r="U325" i="3"/>
  <c r="V325" i="3"/>
  <c r="W325" i="3"/>
  <c r="X325" i="3"/>
  <c r="Q326" i="3"/>
  <c r="R326" i="3"/>
  <c r="S326" i="3"/>
  <c r="T326" i="3"/>
  <c r="U326" i="3"/>
  <c r="V326" i="3"/>
  <c r="W326" i="3"/>
  <c r="X326" i="3"/>
  <c r="Q327" i="3"/>
  <c r="R327" i="3"/>
  <c r="S327" i="3"/>
  <c r="T327" i="3"/>
  <c r="U327" i="3"/>
  <c r="V327" i="3"/>
  <c r="W327" i="3"/>
  <c r="X327" i="3"/>
  <c r="Q328" i="3"/>
  <c r="R328" i="3"/>
  <c r="S328" i="3"/>
  <c r="T328" i="3"/>
  <c r="U328" i="3"/>
  <c r="V328" i="3"/>
  <c r="W328" i="3"/>
  <c r="X328" i="3"/>
  <c r="Q329" i="3"/>
  <c r="R329" i="3"/>
  <c r="S329" i="3"/>
  <c r="T329" i="3"/>
  <c r="U329" i="3"/>
  <c r="V329" i="3"/>
  <c r="W329" i="3"/>
  <c r="X329" i="3"/>
  <c r="Q330" i="3"/>
  <c r="R330" i="3"/>
  <c r="S330" i="3"/>
  <c r="T330" i="3"/>
  <c r="U330" i="3"/>
  <c r="V330" i="3"/>
  <c r="W330" i="3"/>
  <c r="X330" i="3"/>
  <c r="Q331" i="3"/>
  <c r="R331" i="3"/>
  <c r="S331" i="3"/>
  <c r="T331" i="3"/>
  <c r="U331" i="3"/>
  <c r="V331" i="3"/>
  <c r="W331" i="3"/>
  <c r="X331" i="3"/>
  <c r="Q332" i="3"/>
  <c r="R332" i="3"/>
  <c r="S332" i="3"/>
  <c r="T332" i="3"/>
  <c r="U332" i="3"/>
  <c r="V332" i="3"/>
  <c r="W332" i="3"/>
  <c r="X332" i="3"/>
  <c r="Q333" i="3"/>
  <c r="R333" i="3"/>
  <c r="S333" i="3"/>
  <c r="T333" i="3"/>
  <c r="U333" i="3"/>
  <c r="V333" i="3"/>
  <c r="W333" i="3"/>
  <c r="X333" i="3"/>
  <c r="Q334" i="3"/>
  <c r="R334" i="3"/>
  <c r="S334" i="3"/>
  <c r="T334" i="3"/>
  <c r="U334" i="3"/>
  <c r="V334" i="3"/>
  <c r="W334" i="3"/>
  <c r="X334" i="3"/>
  <c r="Q335" i="3"/>
  <c r="R335" i="3"/>
  <c r="S335" i="3"/>
  <c r="T335" i="3"/>
  <c r="U335" i="3"/>
  <c r="V335" i="3"/>
  <c r="W335" i="3"/>
  <c r="X335" i="3"/>
  <c r="Q336" i="3"/>
  <c r="R336" i="3"/>
  <c r="S336" i="3"/>
  <c r="T336" i="3"/>
  <c r="U336" i="3"/>
  <c r="V336" i="3"/>
  <c r="W336" i="3"/>
  <c r="X336" i="3"/>
  <c r="Q337" i="3"/>
  <c r="R337" i="3"/>
  <c r="S337" i="3"/>
  <c r="T337" i="3"/>
  <c r="U337" i="3"/>
  <c r="V337" i="3"/>
  <c r="W337" i="3"/>
  <c r="X337" i="3"/>
  <c r="Q338" i="3"/>
  <c r="R338" i="3"/>
  <c r="S338" i="3"/>
  <c r="T338" i="3"/>
  <c r="U338" i="3"/>
  <c r="V338" i="3"/>
  <c r="W338" i="3"/>
  <c r="X338" i="3"/>
  <c r="Q339" i="3"/>
  <c r="R339" i="3"/>
  <c r="S339" i="3"/>
  <c r="T339" i="3"/>
  <c r="U339" i="3"/>
  <c r="V339" i="3"/>
  <c r="W339" i="3"/>
  <c r="X339" i="3"/>
  <c r="Q340" i="3"/>
  <c r="R340" i="3"/>
  <c r="S340" i="3"/>
  <c r="T340" i="3"/>
  <c r="U340" i="3"/>
  <c r="V340" i="3"/>
  <c r="W340" i="3"/>
  <c r="X340" i="3"/>
  <c r="Q341" i="3"/>
  <c r="R341" i="3"/>
  <c r="S341" i="3"/>
  <c r="T341" i="3"/>
  <c r="U341" i="3"/>
  <c r="V341" i="3"/>
  <c r="W341" i="3"/>
  <c r="X341" i="3"/>
  <c r="Q342" i="3"/>
  <c r="R342" i="3"/>
  <c r="S342" i="3"/>
  <c r="T342" i="3"/>
  <c r="U342" i="3"/>
  <c r="V342" i="3"/>
  <c r="W342" i="3"/>
  <c r="X342" i="3"/>
  <c r="Q343" i="3"/>
  <c r="R343" i="3"/>
  <c r="S343" i="3"/>
  <c r="T343" i="3"/>
  <c r="U343" i="3"/>
  <c r="V343" i="3"/>
  <c r="W343" i="3"/>
  <c r="X343" i="3"/>
  <c r="Q344" i="3"/>
  <c r="R344" i="3"/>
  <c r="S344" i="3"/>
  <c r="T344" i="3"/>
  <c r="U344" i="3"/>
  <c r="V344" i="3"/>
  <c r="W344" i="3"/>
  <c r="X344" i="3"/>
  <c r="Q345" i="3"/>
  <c r="R345" i="3"/>
  <c r="S345" i="3"/>
  <c r="T345" i="3"/>
  <c r="U345" i="3"/>
  <c r="V345" i="3"/>
  <c r="W345" i="3"/>
  <c r="X345" i="3"/>
  <c r="Q346" i="3"/>
  <c r="R346" i="3"/>
  <c r="S346" i="3"/>
  <c r="T346" i="3"/>
  <c r="U346" i="3"/>
  <c r="V346" i="3"/>
  <c r="W346" i="3"/>
  <c r="X346" i="3"/>
  <c r="Q347" i="3"/>
  <c r="R347" i="3"/>
  <c r="S347" i="3"/>
  <c r="T347" i="3"/>
  <c r="U347" i="3"/>
  <c r="V347" i="3"/>
  <c r="W347" i="3"/>
  <c r="X347" i="3"/>
  <c r="Q348" i="3"/>
  <c r="R348" i="3"/>
  <c r="S348" i="3"/>
  <c r="T348" i="3"/>
  <c r="U348" i="3"/>
  <c r="V348" i="3"/>
  <c r="W348" i="3"/>
  <c r="X348" i="3"/>
  <c r="Q349" i="3"/>
  <c r="R349" i="3"/>
  <c r="S349" i="3"/>
  <c r="T349" i="3"/>
  <c r="U349" i="3"/>
  <c r="V349" i="3"/>
  <c r="W349" i="3"/>
  <c r="X349" i="3"/>
  <c r="Q350" i="3"/>
  <c r="R350" i="3"/>
  <c r="S350" i="3"/>
  <c r="T350" i="3"/>
  <c r="U350" i="3"/>
  <c r="V350" i="3"/>
  <c r="W350" i="3"/>
  <c r="X350" i="3"/>
  <c r="Q351" i="3"/>
  <c r="R351" i="3"/>
  <c r="S351" i="3"/>
  <c r="T351" i="3"/>
  <c r="U351" i="3"/>
  <c r="V351" i="3"/>
  <c r="W351" i="3"/>
  <c r="X351" i="3"/>
  <c r="Q352" i="3"/>
  <c r="R352" i="3"/>
  <c r="S352" i="3"/>
  <c r="T352" i="3"/>
  <c r="U352" i="3"/>
  <c r="V352" i="3"/>
  <c r="W352" i="3"/>
  <c r="X352" i="3"/>
  <c r="Q353" i="3"/>
  <c r="R353" i="3"/>
  <c r="S353" i="3"/>
  <c r="T353" i="3"/>
  <c r="U353" i="3"/>
  <c r="V353" i="3"/>
  <c r="W353" i="3"/>
  <c r="X353" i="3"/>
  <c r="Q354" i="3"/>
  <c r="R354" i="3"/>
  <c r="S354" i="3"/>
  <c r="T354" i="3"/>
  <c r="U354" i="3"/>
  <c r="V354" i="3"/>
  <c r="W354" i="3"/>
  <c r="X354" i="3"/>
  <c r="Q355" i="3"/>
  <c r="R355" i="3"/>
  <c r="S355" i="3"/>
  <c r="T355" i="3"/>
  <c r="U355" i="3"/>
  <c r="V355" i="3"/>
  <c r="W355" i="3"/>
  <c r="X355" i="3"/>
  <c r="Q356" i="3"/>
  <c r="R356" i="3"/>
  <c r="S356" i="3"/>
  <c r="T356" i="3"/>
  <c r="U356" i="3"/>
  <c r="V356" i="3"/>
  <c r="W356" i="3"/>
  <c r="X356" i="3"/>
  <c r="Q357" i="3"/>
  <c r="R357" i="3"/>
  <c r="S357" i="3"/>
  <c r="T357" i="3"/>
  <c r="U357" i="3"/>
  <c r="V357" i="3"/>
  <c r="W357" i="3"/>
  <c r="X357" i="3"/>
  <c r="Q358" i="3"/>
  <c r="R358" i="3"/>
  <c r="S358" i="3"/>
  <c r="T358" i="3"/>
  <c r="U358" i="3"/>
  <c r="V358" i="3"/>
  <c r="W358" i="3"/>
  <c r="X358" i="3"/>
  <c r="Q359" i="3"/>
  <c r="R359" i="3"/>
  <c r="S359" i="3"/>
  <c r="T359" i="3"/>
  <c r="U359" i="3"/>
  <c r="V359" i="3"/>
  <c r="W359" i="3"/>
  <c r="X359" i="3"/>
  <c r="Q360" i="3"/>
  <c r="R360" i="3"/>
  <c r="S360" i="3"/>
  <c r="T360" i="3"/>
  <c r="U360" i="3"/>
  <c r="V360" i="3"/>
  <c r="W360" i="3"/>
  <c r="X360" i="3"/>
  <c r="Q361" i="3"/>
  <c r="R361" i="3"/>
  <c r="S361" i="3"/>
  <c r="T361" i="3"/>
  <c r="U361" i="3"/>
  <c r="V361" i="3"/>
  <c r="W361" i="3"/>
  <c r="X361" i="3"/>
  <c r="Q362" i="3"/>
  <c r="R362" i="3"/>
  <c r="S362" i="3"/>
  <c r="T362" i="3"/>
  <c r="U362" i="3"/>
  <c r="V362" i="3"/>
  <c r="W362" i="3"/>
  <c r="X362" i="3"/>
  <c r="Q363" i="3"/>
  <c r="R363" i="3"/>
  <c r="S363" i="3"/>
  <c r="T363" i="3"/>
  <c r="U363" i="3"/>
  <c r="V363" i="3"/>
  <c r="W363" i="3"/>
  <c r="X363" i="3"/>
  <c r="Q364" i="3"/>
  <c r="R364" i="3"/>
  <c r="S364" i="3"/>
  <c r="T364" i="3"/>
  <c r="U364" i="3"/>
  <c r="V364" i="3"/>
  <c r="W364" i="3"/>
  <c r="X364" i="3"/>
  <c r="Q365" i="3"/>
  <c r="R365" i="3"/>
  <c r="S365" i="3"/>
  <c r="T365" i="3"/>
  <c r="U365" i="3"/>
  <c r="V365" i="3"/>
  <c r="W365" i="3"/>
  <c r="X365" i="3"/>
  <c r="Q366" i="3"/>
  <c r="R366" i="3"/>
  <c r="S366" i="3"/>
  <c r="T366" i="3"/>
  <c r="U366" i="3"/>
  <c r="V366" i="3"/>
  <c r="W366" i="3"/>
  <c r="X366" i="3"/>
  <c r="Q367" i="3"/>
  <c r="R367" i="3"/>
  <c r="S367" i="3"/>
  <c r="T367" i="3"/>
  <c r="U367" i="3"/>
  <c r="V367" i="3"/>
  <c r="W367" i="3"/>
  <c r="X367" i="3"/>
  <c r="Q368" i="3"/>
  <c r="R368" i="3"/>
  <c r="S368" i="3"/>
  <c r="T368" i="3"/>
  <c r="U368" i="3"/>
  <c r="V368" i="3"/>
  <c r="W368" i="3"/>
  <c r="X368" i="3"/>
  <c r="Q369" i="3"/>
  <c r="R369" i="3"/>
  <c r="S369" i="3"/>
  <c r="T369" i="3"/>
  <c r="U369" i="3"/>
  <c r="V369" i="3"/>
  <c r="W369" i="3"/>
  <c r="X369" i="3"/>
  <c r="Q370" i="3"/>
  <c r="R370" i="3"/>
  <c r="S370" i="3"/>
  <c r="T370" i="3"/>
  <c r="U370" i="3"/>
  <c r="V370" i="3"/>
  <c r="W370" i="3"/>
  <c r="X370" i="3"/>
  <c r="Q371" i="3"/>
  <c r="R371" i="3"/>
  <c r="S371" i="3"/>
  <c r="T371" i="3"/>
  <c r="U371" i="3"/>
  <c r="V371" i="3"/>
  <c r="W371" i="3"/>
  <c r="X371" i="3"/>
  <c r="Q372" i="3"/>
  <c r="R372" i="3"/>
  <c r="S372" i="3"/>
  <c r="T372" i="3"/>
  <c r="U372" i="3"/>
  <c r="V372" i="3"/>
  <c r="W372" i="3"/>
  <c r="X372" i="3"/>
  <c r="Q373" i="3"/>
  <c r="R373" i="3"/>
  <c r="S373" i="3"/>
  <c r="T373" i="3"/>
  <c r="U373" i="3"/>
  <c r="V373" i="3"/>
  <c r="W373" i="3"/>
  <c r="X373" i="3"/>
  <c r="Q374" i="3"/>
  <c r="R374" i="3"/>
  <c r="S374" i="3"/>
  <c r="T374" i="3"/>
  <c r="U374" i="3"/>
  <c r="V374" i="3"/>
  <c r="W374" i="3"/>
  <c r="X374" i="3"/>
  <c r="Q375" i="3"/>
  <c r="R375" i="3"/>
  <c r="S375" i="3"/>
  <c r="T375" i="3"/>
  <c r="U375" i="3"/>
  <c r="V375" i="3"/>
  <c r="W375" i="3"/>
  <c r="X375" i="3"/>
  <c r="Q376" i="3"/>
  <c r="R376" i="3"/>
  <c r="S376" i="3"/>
  <c r="T376" i="3"/>
  <c r="U376" i="3"/>
  <c r="V376" i="3"/>
  <c r="W376" i="3"/>
  <c r="X376" i="3"/>
  <c r="Q377" i="3"/>
  <c r="R377" i="3"/>
  <c r="S377" i="3"/>
  <c r="T377" i="3"/>
  <c r="U377" i="3"/>
  <c r="V377" i="3"/>
  <c r="W377" i="3"/>
  <c r="X377" i="3"/>
  <c r="Q378" i="3"/>
  <c r="R378" i="3"/>
  <c r="S378" i="3"/>
  <c r="T378" i="3"/>
  <c r="U378" i="3"/>
  <c r="V378" i="3"/>
  <c r="W378" i="3"/>
  <c r="X378" i="3"/>
  <c r="Q379" i="3"/>
  <c r="R379" i="3"/>
  <c r="S379" i="3"/>
  <c r="T379" i="3"/>
  <c r="U379" i="3"/>
  <c r="V379" i="3"/>
  <c r="W379" i="3"/>
  <c r="X379" i="3"/>
  <c r="Q380" i="3"/>
  <c r="R380" i="3"/>
  <c r="S380" i="3"/>
  <c r="T380" i="3"/>
  <c r="U380" i="3"/>
  <c r="V380" i="3"/>
  <c r="W380" i="3"/>
  <c r="X380" i="3"/>
  <c r="Q381" i="3"/>
  <c r="R381" i="3"/>
  <c r="S381" i="3"/>
  <c r="T381" i="3"/>
  <c r="U381" i="3"/>
  <c r="V381" i="3"/>
  <c r="W381" i="3"/>
  <c r="X381" i="3"/>
  <c r="Q382" i="3"/>
  <c r="R382" i="3"/>
  <c r="S382" i="3"/>
  <c r="T382" i="3"/>
  <c r="U382" i="3"/>
  <c r="V382" i="3"/>
  <c r="W382" i="3"/>
  <c r="X382" i="3"/>
  <c r="Q383" i="3"/>
  <c r="R383" i="3"/>
  <c r="S383" i="3"/>
  <c r="T383" i="3"/>
  <c r="U383" i="3"/>
  <c r="V383" i="3"/>
  <c r="W383" i="3"/>
  <c r="X383" i="3"/>
  <c r="Q384" i="3"/>
  <c r="R384" i="3"/>
  <c r="S384" i="3"/>
  <c r="T384" i="3"/>
  <c r="U384" i="3"/>
  <c r="V384" i="3"/>
  <c r="W384" i="3"/>
  <c r="X384" i="3"/>
  <c r="Q385" i="3"/>
  <c r="R385" i="3"/>
  <c r="S385" i="3"/>
  <c r="T385" i="3"/>
  <c r="U385" i="3"/>
  <c r="V385" i="3"/>
  <c r="W385" i="3"/>
  <c r="X385" i="3"/>
  <c r="Q386" i="3"/>
  <c r="R386" i="3"/>
  <c r="S386" i="3"/>
  <c r="T386" i="3"/>
  <c r="U386" i="3"/>
  <c r="V386" i="3"/>
  <c r="W386" i="3"/>
  <c r="X386" i="3"/>
  <c r="Q387" i="3"/>
  <c r="R387" i="3"/>
  <c r="S387" i="3"/>
  <c r="T387" i="3"/>
  <c r="U387" i="3"/>
  <c r="V387" i="3"/>
  <c r="W387" i="3"/>
  <c r="X387" i="3"/>
  <c r="Q388" i="3"/>
  <c r="R388" i="3"/>
  <c r="S388" i="3"/>
  <c r="T388" i="3"/>
  <c r="U388" i="3"/>
  <c r="V388" i="3"/>
  <c r="W388" i="3"/>
  <c r="X388" i="3"/>
  <c r="Q389" i="3"/>
  <c r="R389" i="3"/>
  <c r="S389" i="3"/>
  <c r="T389" i="3"/>
  <c r="U389" i="3"/>
  <c r="V389" i="3"/>
  <c r="W389" i="3"/>
  <c r="X389" i="3"/>
  <c r="Q390" i="3"/>
  <c r="R390" i="3"/>
  <c r="S390" i="3"/>
  <c r="T390" i="3"/>
  <c r="U390" i="3"/>
  <c r="V390" i="3"/>
  <c r="W390" i="3"/>
  <c r="X390" i="3"/>
  <c r="Q391" i="3"/>
  <c r="R391" i="3"/>
  <c r="S391" i="3"/>
  <c r="T391" i="3"/>
  <c r="U391" i="3"/>
  <c r="V391" i="3"/>
  <c r="W391" i="3"/>
  <c r="X391" i="3"/>
  <c r="Q392" i="3"/>
  <c r="R392" i="3"/>
  <c r="S392" i="3"/>
  <c r="T392" i="3"/>
  <c r="U392" i="3"/>
  <c r="V392" i="3"/>
  <c r="W392" i="3"/>
  <c r="X392" i="3"/>
  <c r="Q393" i="3"/>
  <c r="R393" i="3"/>
  <c r="S393" i="3"/>
  <c r="T393" i="3"/>
  <c r="U393" i="3"/>
  <c r="V393" i="3"/>
  <c r="W393" i="3"/>
  <c r="X393" i="3"/>
  <c r="Q394" i="3"/>
  <c r="R394" i="3"/>
  <c r="S394" i="3"/>
  <c r="T394" i="3"/>
  <c r="U394" i="3"/>
  <c r="V394" i="3"/>
  <c r="W394" i="3"/>
  <c r="X394" i="3"/>
  <c r="Q395" i="3"/>
  <c r="R395" i="3"/>
  <c r="S395" i="3"/>
  <c r="T395" i="3"/>
  <c r="U395" i="3"/>
  <c r="V395" i="3"/>
  <c r="W395" i="3"/>
  <c r="X395" i="3"/>
  <c r="Q396" i="3"/>
  <c r="R396" i="3"/>
  <c r="S396" i="3"/>
  <c r="T396" i="3"/>
  <c r="U396" i="3"/>
  <c r="V396" i="3"/>
  <c r="W396" i="3"/>
  <c r="X396" i="3"/>
  <c r="Q397" i="3"/>
  <c r="R397" i="3"/>
  <c r="S397" i="3"/>
  <c r="T397" i="3"/>
  <c r="U397" i="3"/>
  <c r="V397" i="3"/>
  <c r="W397" i="3"/>
  <c r="X397" i="3"/>
  <c r="Q398" i="3"/>
  <c r="R398" i="3"/>
  <c r="S398" i="3"/>
  <c r="T398" i="3"/>
  <c r="U398" i="3"/>
  <c r="V398" i="3"/>
  <c r="W398" i="3"/>
  <c r="X398" i="3"/>
  <c r="Q399" i="3"/>
  <c r="R399" i="3"/>
  <c r="S399" i="3"/>
  <c r="T399" i="3"/>
  <c r="U399" i="3"/>
  <c r="V399" i="3"/>
  <c r="W399" i="3"/>
  <c r="X399" i="3"/>
  <c r="Q400" i="3"/>
  <c r="R400" i="3"/>
  <c r="S400" i="3"/>
  <c r="T400" i="3"/>
  <c r="U400" i="3"/>
  <c r="V400" i="3"/>
  <c r="W400" i="3"/>
  <c r="X400" i="3"/>
  <c r="Q401" i="3"/>
  <c r="R401" i="3"/>
  <c r="S401" i="3"/>
  <c r="T401" i="3"/>
  <c r="U401" i="3"/>
  <c r="V401" i="3"/>
  <c r="W401" i="3"/>
  <c r="X401" i="3"/>
  <c r="Q402" i="3"/>
  <c r="R402" i="3"/>
  <c r="S402" i="3"/>
  <c r="T402" i="3"/>
  <c r="U402" i="3"/>
  <c r="V402" i="3"/>
  <c r="W402" i="3"/>
  <c r="X402" i="3"/>
  <c r="Q403" i="3"/>
  <c r="R403" i="3"/>
  <c r="S403" i="3"/>
  <c r="T403" i="3"/>
  <c r="U403" i="3"/>
  <c r="V403" i="3"/>
  <c r="W403" i="3"/>
  <c r="X403" i="3"/>
  <c r="Q404" i="3"/>
  <c r="R404" i="3"/>
  <c r="S404" i="3"/>
  <c r="T404" i="3"/>
  <c r="U404" i="3"/>
  <c r="V404" i="3"/>
  <c r="W404" i="3"/>
  <c r="X404" i="3"/>
  <c r="Q405" i="3"/>
  <c r="R405" i="3"/>
  <c r="S405" i="3"/>
  <c r="T405" i="3"/>
  <c r="U405" i="3"/>
  <c r="V405" i="3"/>
  <c r="W405" i="3"/>
  <c r="X405" i="3"/>
  <c r="X10" i="3"/>
  <c r="W10" i="3"/>
  <c r="V10" i="3"/>
  <c r="U10" i="3"/>
  <c r="T10" i="3"/>
  <c r="S10" i="3"/>
  <c r="R10" i="3"/>
  <c r="Q10" i="3"/>
  <c r="T6" i="1" l="1"/>
  <c r="T5" i="1"/>
  <c r="AE4" i="1"/>
  <c r="M4" i="1"/>
  <c r="E4" i="1"/>
  <c r="D3" i="3"/>
  <c r="E3" i="3"/>
  <c r="F3" i="3"/>
  <c r="G3" i="3"/>
  <c r="H3" i="3"/>
  <c r="I3" i="3"/>
  <c r="J3" i="3"/>
  <c r="K3" i="3"/>
  <c r="L3" i="3"/>
  <c r="D4" i="3"/>
  <c r="E4" i="3"/>
  <c r="F4" i="3"/>
  <c r="G4" i="3"/>
  <c r="H4" i="3"/>
  <c r="I4" i="3"/>
  <c r="J4" i="3"/>
  <c r="K4" i="3"/>
  <c r="L4" i="3"/>
  <c r="D5" i="3"/>
  <c r="E5" i="3"/>
  <c r="F5" i="3"/>
  <c r="G5" i="3"/>
  <c r="H5" i="3"/>
  <c r="I5" i="3"/>
  <c r="J5" i="3"/>
  <c r="K5" i="3"/>
  <c r="L5" i="3"/>
  <c r="D6" i="3"/>
  <c r="E6" i="3"/>
  <c r="F6" i="3"/>
  <c r="G6" i="3"/>
  <c r="H6" i="3"/>
  <c r="I6" i="3"/>
  <c r="J6" i="3"/>
  <c r="K6" i="3"/>
  <c r="L6" i="3"/>
  <c r="D7" i="3"/>
  <c r="E7" i="3"/>
  <c r="F7" i="3"/>
  <c r="G7" i="3"/>
  <c r="H7" i="3"/>
  <c r="I7" i="3"/>
  <c r="J7" i="3"/>
  <c r="K7" i="3"/>
  <c r="L7" i="3"/>
  <c r="D8" i="3"/>
  <c r="E8" i="3"/>
  <c r="F8" i="3"/>
  <c r="G8" i="3"/>
  <c r="H8" i="3"/>
  <c r="I8" i="3"/>
  <c r="J8" i="3"/>
  <c r="K8" i="3"/>
  <c r="L8" i="3"/>
  <c r="D9" i="3"/>
  <c r="E9" i="3"/>
  <c r="F9" i="3"/>
  <c r="G9" i="3"/>
  <c r="H9" i="3"/>
  <c r="I9" i="3"/>
  <c r="J9" i="3"/>
  <c r="K9" i="3"/>
  <c r="L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5" i="3"/>
  <c r="L76" i="3"/>
  <c r="L77" i="3"/>
  <c r="L78" i="3"/>
  <c r="L79" i="3"/>
  <c r="L80" i="3"/>
  <c r="L81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10" i="3"/>
  <c r="D11" i="3"/>
  <c r="E11" i="3"/>
  <c r="F11" i="3"/>
  <c r="G11" i="3"/>
  <c r="H11" i="3"/>
  <c r="I11" i="3"/>
  <c r="J11" i="3"/>
  <c r="K11" i="3"/>
  <c r="D12" i="3"/>
  <c r="E12" i="3"/>
  <c r="F12" i="3"/>
  <c r="G12" i="3"/>
  <c r="H12" i="3"/>
  <c r="I12" i="3"/>
  <c r="J12" i="3"/>
  <c r="K12" i="3"/>
  <c r="D13" i="3"/>
  <c r="E13" i="3"/>
  <c r="F13" i="3"/>
  <c r="G13" i="3"/>
  <c r="H13" i="3"/>
  <c r="I13" i="3"/>
  <c r="J13" i="3"/>
  <c r="K13" i="3"/>
  <c r="D14" i="3"/>
  <c r="E14" i="3"/>
  <c r="F14" i="3"/>
  <c r="G14" i="3"/>
  <c r="H14" i="3"/>
  <c r="I14" i="3"/>
  <c r="J14" i="3"/>
  <c r="K14" i="3"/>
  <c r="D15" i="3"/>
  <c r="E15" i="3"/>
  <c r="F15" i="3"/>
  <c r="G15" i="3"/>
  <c r="H15" i="3"/>
  <c r="I15" i="3"/>
  <c r="J15" i="3"/>
  <c r="K15" i="3"/>
  <c r="D16" i="3"/>
  <c r="E16" i="3"/>
  <c r="F16" i="3"/>
  <c r="G16" i="3"/>
  <c r="H16" i="3"/>
  <c r="I16" i="3"/>
  <c r="J16" i="3"/>
  <c r="K16" i="3"/>
  <c r="D17" i="3"/>
  <c r="E17" i="3"/>
  <c r="F17" i="3"/>
  <c r="G17" i="3"/>
  <c r="H17" i="3"/>
  <c r="I17" i="3"/>
  <c r="J17" i="3"/>
  <c r="K17" i="3"/>
  <c r="D18" i="3"/>
  <c r="E18" i="3"/>
  <c r="F18" i="3"/>
  <c r="G18" i="3"/>
  <c r="H18" i="3"/>
  <c r="I18" i="3"/>
  <c r="J18" i="3"/>
  <c r="K18" i="3"/>
  <c r="D19" i="3"/>
  <c r="E19" i="3"/>
  <c r="F19" i="3"/>
  <c r="G19" i="3"/>
  <c r="H19" i="3"/>
  <c r="I19" i="3"/>
  <c r="J19" i="3"/>
  <c r="K19" i="3"/>
  <c r="D20" i="3"/>
  <c r="E20" i="3"/>
  <c r="F20" i="3"/>
  <c r="G20" i="3"/>
  <c r="H20" i="3"/>
  <c r="I20" i="3"/>
  <c r="J20" i="3"/>
  <c r="K20" i="3"/>
  <c r="D21" i="3"/>
  <c r="E21" i="3"/>
  <c r="F21" i="3"/>
  <c r="G21" i="3"/>
  <c r="H21" i="3"/>
  <c r="I21" i="3"/>
  <c r="J21" i="3"/>
  <c r="K21" i="3"/>
  <c r="D22" i="3"/>
  <c r="E22" i="3"/>
  <c r="F22" i="3"/>
  <c r="G22" i="3"/>
  <c r="H22" i="3"/>
  <c r="I22" i="3"/>
  <c r="J22" i="3"/>
  <c r="K22" i="3"/>
  <c r="D23" i="3"/>
  <c r="E23" i="3"/>
  <c r="F23" i="3"/>
  <c r="G23" i="3"/>
  <c r="H23" i="3"/>
  <c r="I23" i="3"/>
  <c r="J23" i="3"/>
  <c r="K23" i="3"/>
  <c r="D24" i="3"/>
  <c r="E24" i="3"/>
  <c r="F24" i="3"/>
  <c r="G24" i="3"/>
  <c r="H24" i="3"/>
  <c r="I24" i="3"/>
  <c r="J24" i="3"/>
  <c r="K24" i="3"/>
  <c r="D25" i="3"/>
  <c r="E25" i="3"/>
  <c r="F25" i="3"/>
  <c r="G25" i="3"/>
  <c r="H25" i="3"/>
  <c r="I25" i="3"/>
  <c r="J25" i="3"/>
  <c r="K25" i="3"/>
  <c r="D26" i="3"/>
  <c r="E26" i="3"/>
  <c r="F26" i="3"/>
  <c r="G26" i="3"/>
  <c r="H26" i="3"/>
  <c r="I26" i="3"/>
  <c r="J26" i="3"/>
  <c r="K26" i="3"/>
  <c r="D27" i="3"/>
  <c r="E27" i="3"/>
  <c r="F27" i="3"/>
  <c r="G27" i="3"/>
  <c r="H27" i="3"/>
  <c r="I27" i="3"/>
  <c r="J27" i="3"/>
  <c r="K27" i="3"/>
  <c r="D28" i="3"/>
  <c r="E28" i="3"/>
  <c r="F28" i="3"/>
  <c r="G28" i="3"/>
  <c r="H28" i="3"/>
  <c r="I28" i="3"/>
  <c r="J28" i="3"/>
  <c r="K28" i="3"/>
  <c r="D29" i="3"/>
  <c r="E29" i="3"/>
  <c r="F29" i="3"/>
  <c r="G29" i="3"/>
  <c r="H29" i="3"/>
  <c r="I29" i="3"/>
  <c r="J29" i="3"/>
  <c r="K29" i="3"/>
  <c r="D30" i="3"/>
  <c r="E30" i="3"/>
  <c r="F30" i="3"/>
  <c r="G30" i="3"/>
  <c r="H30" i="3"/>
  <c r="I30" i="3"/>
  <c r="J30" i="3"/>
  <c r="K30" i="3"/>
  <c r="D31" i="3"/>
  <c r="E31" i="3"/>
  <c r="F31" i="3"/>
  <c r="G31" i="3"/>
  <c r="H31" i="3"/>
  <c r="I31" i="3"/>
  <c r="J31" i="3"/>
  <c r="K31" i="3"/>
  <c r="D32" i="3"/>
  <c r="E32" i="3"/>
  <c r="F32" i="3"/>
  <c r="G32" i="3"/>
  <c r="H32" i="3"/>
  <c r="I32" i="3"/>
  <c r="J32" i="3"/>
  <c r="K32" i="3"/>
  <c r="D33" i="3"/>
  <c r="E33" i="3"/>
  <c r="F33" i="3"/>
  <c r="G33" i="3"/>
  <c r="H33" i="3"/>
  <c r="I33" i="3"/>
  <c r="J33" i="3"/>
  <c r="K33" i="3"/>
  <c r="D34" i="3"/>
  <c r="E34" i="3"/>
  <c r="F34" i="3"/>
  <c r="G34" i="3"/>
  <c r="H34" i="3"/>
  <c r="I34" i="3"/>
  <c r="J34" i="3"/>
  <c r="K34" i="3"/>
  <c r="D35" i="3"/>
  <c r="E35" i="3"/>
  <c r="F35" i="3"/>
  <c r="G35" i="3"/>
  <c r="H35" i="3"/>
  <c r="I35" i="3"/>
  <c r="J35" i="3"/>
  <c r="K35" i="3"/>
  <c r="D36" i="3"/>
  <c r="E36" i="3"/>
  <c r="F36" i="3"/>
  <c r="G36" i="3"/>
  <c r="H36" i="3"/>
  <c r="I36" i="3"/>
  <c r="J36" i="3"/>
  <c r="K36" i="3"/>
  <c r="D37" i="3"/>
  <c r="E37" i="3"/>
  <c r="F37" i="3"/>
  <c r="G37" i="3"/>
  <c r="H37" i="3"/>
  <c r="I37" i="3"/>
  <c r="J37" i="3"/>
  <c r="K37" i="3"/>
  <c r="D38" i="3"/>
  <c r="E38" i="3"/>
  <c r="F38" i="3"/>
  <c r="G38" i="3"/>
  <c r="H38" i="3"/>
  <c r="I38" i="3"/>
  <c r="J38" i="3"/>
  <c r="K38" i="3"/>
  <c r="D39" i="3"/>
  <c r="E39" i="3"/>
  <c r="F39" i="3"/>
  <c r="G39" i="3"/>
  <c r="H39" i="3"/>
  <c r="I39" i="3"/>
  <c r="J39" i="3"/>
  <c r="K39" i="3"/>
  <c r="D40" i="3"/>
  <c r="E40" i="3"/>
  <c r="F40" i="3"/>
  <c r="G40" i="3"/>
  <c r="H40" i="3"/>
  <c r="I40" i="3"/>
  <c r="J40" i="3"/>
  <c r="K40" i="3"/>
  <c r="D41" i="3"/>
  <c r="E41" i="3"/>
  <c r="F41" i="3"/>
  <c r="G41" i="3"/>
  <c r="H41" i="3"/>
  <c r="I41" i="3"/>
  <c r="J41" i="3"/>
  <c r="K41" i="3"/>
  <c r="D42" i="3"/>
  <c r="E42" i="3"/>
  <c r="F42" i="3"/>
  <c r="G42" i="3"/>
  <c r="H42" i="3"/>
  <c r="I42" i="3"/>
  <c r="J42" i="3"/>
  <c r="K42" i="3"/>
  <c r="D43" i="3"/>
  <c r="E43" i="3"/>
  <c r="F43" i="3"/>
  <c r="G43" i="3"/>
  <c r="H43" i="3"/>
  <c r="I43" i="3"/>
  <c r="J43" i="3"/>
  <c r="K43" i="3"/>
  <c r="D44" i="3"/>
  <c r="E44" i="3"/>
  <c r="F44" i="3"/>
  <c r="G44" i="3"/>
  <c r="H44" i="3"/>
  <c r="I44" i="3"/>
  <c r="J44" i="3"/>
  <c r="K44" i="3"/>
  <c r="D45" i="3"/>
  <c r="E45" i="3"/>
  <c r="F45" i="3"/>
  <c r="G45" i="3"/>
  <c r="H45" i="3"/>
  <c r="I45" i="3"/>
  <c r="J45" i="3"/>
  <c r="K45" i="3"/>
  <c r="D46" i="3"/>
  <c r="E46" i="3"/>
  <c r="F46" i="3"/>
  <c r="G46" i="3"/>
  <c r="H46" i="3"/>
  <c r="I46" i="3"/>
  <c r="J46" i="3"/>
  <c r="K46" i="3"/>
  <c r="D47" i="3"/>
  <c r="E47" i="3"/>
  <c r="F47" i="3"/>
  <c r="G47" i="3"/>
  <c r="H47" i="3"/>
  <c r="I47" i="3"/>
  <c r="J47" i="3"/>
  <c r="K47" i="3"/>
  <c r="D48" i="3"/>
  <c r="E48" i="3"/>
  <c r="F48" i="3"/>
  <c r="G48" i="3"/>
  <c r="H48" i="3"/>
  <c r="I48" i="3"/>
  <c r="J48" i="3"/>
  <c r="K48" i="3"/>
  <c r="D49" i="3"/>
  <c r="E49" i="3"/>
  <c r="F49" i="3"/>
  <c r="G49" i="3"/>
  <c r="H49" i="3"/>
  <c r="I49" i="3"/>
  <c r="J49" i="3"/>
  <c r="K49" i="3"/>
  <c r="D50" i="3"/>
  <c r="E50" i="3"/>
  <c r="F50" i="3"/>
  <c r="G50" i="3"/>
  <c r="H50" i="3"/>
  <c r="I50" i="3"/>
  <c r="J50" i="3"/>
  <c r="K50" i="3"/>
  <c r="D51" i="3"/>
  <c r="E51" i="3"/>
  <c r="F51" i="3"/>
  <c r="G51" i="3"/>
  <c r="H51" i="3"/>
  <c r="I51" i="3"/>
  <c r="J51" i="3"/>
  <c r="K51" i="3"/>
  <c r="D52" i="3"/>
  <c r="E52" i="3"/>
  <c r="F52" i="3"/>
  <c r="G52" i="3"/>
  <c r="H52" i="3"/>
  <c r="I52" i="3"/>
  <c r="J52" i="3"/>
  <c r="K52" i="3"/>
  <c r="D53" i="3"/>
  <c r="E53" i="3"/>
  <c r="F53" i="3"/>
  <c r="G53" i="3"/>
  <c r="H53" i="3"/>
  <c r="I53" i="3"/>
  <c r="J53" i="3"/>
  <c r="K53" i="3"/>
  <c r="D54" i="3"/>
  <c r="E54" i="3"/>
  <c r="F54" i="3"/>
  <c r="G54" i="3"/>
  <c r="H54" i="3"/>
  <c r="I54" i="3"/>
  <c r="J54" i="3"/>
  <c r="K54" i="3"/>
  <c r="D55" i="3"/>
  <c r="E55" i="3"/>
  <c r="F55" i="3"/>
  <c r="G55" i="3"/>
  <c r="H55" i="3"/>
  <c r="I55" i="3"/>
  <c r="J55" i="3"/>
  <c r="K55" i="3"/>
  <c r="D56" i="3"/>
  <c r="E56" i="3"/>
  <c r="F56" i="3"/>
  <c r="G56" i="3"/>
  <c r="H56" i="3"/>
  <c r="I56" i="3"/>
  <c r="J56" i="3"/>
  <c r="K56" i="3"/>
  <c r="D57" i="3"/>
  <c r="E57" i="3"/>
  <c r="F57" i="3"/>
  <c r="G57" i="3"/>
  <c r="H57" i="3"/>
  <c r="I57" i="3"/>
  <c r="J57" i="3"/>
  <c r="K57" i="3"/>
  <c r="D58" i="3"/>
  <c r="E58" i="3"/>
  <c r="F58" i="3"/>
  <c r="G58" i="3"/>
  <c r="H58" i="3"/>
  <c r="I58" i="3"/>
  <c r="J58" i="3"/>
  <c r="K58" i="3"/>
  <c r="D59" i="3"/>
  <c r="E59" i="3"/>
  <c r="F59" i="3"/>
  <c r="G59" i="3"/>
  <c r="H59" i="3"/>
  <c r="I59" i="3"/>
  <c r="J59" i="3"/>
  <c r="K59" i="3"/>
  <c r="D60" i="3"/>
  <c r="E60" i="3"/>
  <c r="F60" i="3"/>
  <c r="G60" i="3"/>
  <c r="H60" i="3"/>
  <c r="I60" i="3"/>
  <c r="J60" i="3"/>
  <c r="K60" i="3"/>
  <c r="D61" i="3"/>
  <c r="E61" i="3"/>
  <c r="F61" i="3"/>
  <c r="G61" i="3"/>
  <c r="H61" i="3"/>
  <c r="I61" i="3"/>
  <c r="J61" i="3"/>
  <c r="K61" i="3"/>
  <c r="D62" i="3"/>
  <c r="E62" i="3"/>
  <c r="F62" i="3"/>
  <c r="G62" i="3"/>
  <c r="H62" i="3"/>
  <c r="I62" i="3"/>
  <c r="J62" i="3"/>
  <c r="K62" i="3"/>
  <c r="D63" i="3"/>
  <c r="E63" i="3"/>
  <c r="F63" i="3"/>
  <c r="G63" i="3"/>
  <c r="H63" i="3"/>
  <c r="I63" i="3"/>
  <c r="J63" i="3"/>
  <c r="K63" i="3"/>
  <c r="D64" i="3"/>
  <c r="E64" i="3"/>
  <c r="F64" i="3"/>
  <c r="G64" i="3"/>
  <c r="H64" i="3"/>
  <c r="I64" i="3"/>
  <c r="J64" i="3"/>
  <c r="K64" i="3"/>
  <c r="D65" i="3"/>
  <c r="E65" i="3"/>
  <c r="F65" i="3"/>
  <c r="G65" i="3"/>
  <c r="H65" i="3"/>
  <c r="I65" i="3"/>
  <c r="J65" i="3"/>
  <c r="K65" i="3"/>
  <c r="D66" i="3"/>
  <c r="E66" i="3"/>
  <c r="F66" i="3"/>
  <c r="G66" i="3"/>
  <c r="H66" i="3"/>
  <c r="I66" i="3"/>
  <c r="J66" i="3"/>
  <c r="K66" i="3"/>
  <c r="D67" i="3"/>
  <c r="E67" i="3"/>
  <c r="F67" i="3"/>
  <c r="G67" i="3"/>
  <c r="H67" i="3"/>
  <c r="I67" i="3"/>
  <c r="J67" i="3"/>
  <c r="K67" i="3"/>
  <c r="D68" i="3"/>
  <c r="E68" i="3"/>
  <c r="F68" i="3"/>
  <c r="G68" i="3"/>
  <c r="H68" i="3"/>
  <c r="I68" i="3"/>
  <c r="J68" i="3"/>
  <c r="K68" i="3"/>
  <c r="D69" i="3"/>
  <c r="E69" i="3"/>
  <c r="F69" i="3"/>
  <c r="G69" i="3"/>
  <c r="H69" i="3"/>
  <c r="I69" i="3"/>
  <c r="J69" i="3"/>
  <c r="K69" i="3"/>
  <c r="D70" i="3"/>
  <c r="E70" i="3"/>
  <c r="F70" i="3"/>
  <c r="G70" i="3"/>
  <c r="H70" i="3"/>
  <c r="I70" i="3"/>
  <c r="J70" i="3"/>
  <c r="K70" i="3"/>
  <c r="D71" i="3"/>
  <c r="E71" i="3"/>
  <c r="F71" i="3"/>
  <c r="G71" i="3"/>
  <c r="H71" i="3"/>
  <c r="I71" i="3"/>
  <c r="J71" i="3"/>
  <c r="K71" i="3"/>
  <c r="D72" i="3"/>
  <c r="E72" i="3"/>
  <c r="F72" i="3"/>
  <c r="G72" i="3"/>
  <c r="H72" i="3"/>
  <c r="I72" i="3"/>
  <c r="J72" i="3"/>
  <c r="K72" i="3"/>
  <c r="D73" i="3"/>
  <c r="E73" i="3"/>
  <c r="F73" i="3"/>
  <c r="G73" i="3"/>
  <c r="H73" i="3"/>
  <c r="I73" i="3"/>
  <c r="J73" i="3"/>
  <c r="K73" i="3"/>
  <c r="D75" i="3"/>
  <c r="E75" i="3"/>
  <c r="F75" i="3"/>
  <c r="G75" i="3"/>
  <c r="H75" i="3"/>
  <c r="I75" i="3"/>
  <c r="J75" i="3"/>
  <c r="K75" i="3"/>
  <c r="D76" i="3"/>
  <c r="E76" i="3"/>
  <c r="F76" i="3"/>
  <c r="G76" i="3"/>
  <c r="H76" i="3"/>
  <c r="I76" i="3"/>
  <c r="J76" i="3"/>
  <c r="K76" i="3"/>
  <c r="D77" i="3"/>
  <c r="E77" i="3"/>
  <c r="F77" i="3"/>
  <c r="G77" i="3"/>
  <c r="H77" i="3"/>
  <c r="I77" i="3"/>
  <c r="J77" i="3"/>
  <c r="K77" i="3"/>
  <c r="D78" i="3"/>
  <c r="E78" i="3"/>
  <c r="F78" i="3"/>
  <c r="G78" i="3"/>
  <c r="H78" i="3"/>
  <c r="I78" i="3"/>
  <c r="J78" i="3"/>
  <c r="K78" i="3"/>
  <c r="D79" i="3"/>
  <c r="E79" i="3"/>
  <c r="F79" i="3"/>
  <c r="G79" i="3"/>
  <c r="H79" i="3"/>
  <c r="I79" i="3"/>
  <c r="J79" i="3"/>
  <c r="K79" i="3"/>
  <c r="D80" i="3"/>
  <c r="E80" i="3"/>
  <c r="F80" i="3"/>
  <c r="G80" i="3"/>
  <c r="H80" i="3"/>
  <c r="I80" i="3"/>
  <c r="J80" i="3"/>
  <c r="K80" i="3"/>
  <c r="D81" i="3"/>
  <c r="E81" i="3"/>
  <c r="F81" i="3"/>
  <c r="G81" i="3"/>
  <c r="H81" i="3"/>
  <c r="I81" i="3"/>
  <c r="J81" i="3"/>
  <c r="K81" i="3"/>
  <c r="D83" i="3"/>
  <c r="E83" i="3"/>
  <c r="F83" i="3"/>
  <c r="G83" i="3"/>
  <c r="H83" i="3"/>
  <c r="I83" i="3"/>
  <c r="J83" i="3"/>
  <c r="K83" i="3"/>
  <c r="D84" i="3"/>
  <c r="E84" i="3"/>
  <c r="F84" i="3"/>
  <c r="G84" i="3"/>
  <c r="H84" i="3"/>
  <c r="I84" i="3"/>
  <c r="J84" i="3"/>
  <c r="K84" i="3"/>
  <c r="D85" i="3"/>
  <c r="E85" i="3"/>
  <c r="F85" i="3"/>
  <c r="G85" i="3"/>
  <c r="H85" i="3"/>
  <c r="I85" i="3"/>
  <c r="J85" i="3"/>
  <c r="K85" i="3"/>
  <c r="D86" i="3"/>
  <c r="E86" i="3"/>
  <c r="F86" i="3"/>
  <c r="G86" i="3"/>
  <c r="H86" i="3"/>
  <c r="I86" i="3"/>
  <c r="J86" i="3"/>
  <c r="K86" i="3"/>
  <c r="D87" i="3"/>
  <c r="E87" i="3"/>
  <c r="F87" i="3"/>
  <c r="G87" i="3"/>
  <c r="H87" i="3"/>
  <c r="I87" i="3"/>
  <c r="J87" i="3"/>
  <c r="K87" i="3"/>
  <c r="D88" i="3"/>
  <c r="E88" i="3"/>
  <c r="F88" i="3"/>
  <c r="G88" i="3"/>
  <c r="H88" i="3"/>
  <c r="I88" i="3"/>
  <c r="J88" i="3"/>
  <c r="K88" i="3"/>
  <c r="D89" i="3"/>
  <c r="E89" i="3"/>
  <c r="F89" i="3"/>
  <c r="G89" i="3"/>
  <c r="H89" i="3"/>
  <c r="I89" i="3"/>
  <c r="J89" i="3"/>
  <c r="K89" i="3"/>
  <c r="D90" i="3"/>
  <c r="E90" i="3"/>
  <c r="F90" i="3"/>
  <c r="G90" i="3"/>
  <c r="H90" i="3"/>
  <c r="I90" i="3"/>
  <c r="J90" i="3"/>
  <c r="K90" i="3"/>
  <c r="D91" i="3"/>
  <c r="E91" i="3"/>
  <c r="F91" i="3"/>
  <c r="G91" i="3"/>
  <c r="H91" i="3"/>
  <c r="I91" i="3"/>
  <c r="J91" i="3"/>
  <c r="K91" i="3"/>
  <c r="D92" i="3"/>
  <c r="E92" i="3"/>
  <c r="F92" i="3"/>
  <c r="G92" i="3"/>
  <c r="H92" i="3"/>
  <c r="I92" i="3"/>
  <c r="J92" i="3"/>
  <c r="K92" i="3"/>
  <c r="D93" i="3"/>
  <c r="E93" i="3"/>
  <c r="F93" i="3"/>
  <c r="G93" i="3"/>
  <c r="H93" i="3"/>
  <c r="I93" i="3"/>
  <c r="J93" i="3"/>
  <c r="K93" i="3"/>
  <c r="D94" i="3"/>
  <c r="E94" i="3"/>
  <c r="F94" i="3"/>
  <c r="G94" i="3"/>
  <c r="H94" i="3"/>
  <c r="I94" i="3"/>
  <c r="J94" i="3"/>
  <c r="K94" i="3"/>
  <c r="D95" i="3"/>
  <c r="E95" i="3"/>
  <c r="F95" i="3"/>
  <c r="G95" i="3"/>
  <c r="H95" i="3"/>
  <c r="I95" i="3"/>
  <c r="J95" i="3"/>
  <c r="K95" i="3"/>
  <c r="D96" i="3"/>
  <c r="E96" i="3"/>
  <c r="F96" i="3"/>
  <c r="G96" i="3"/>
  <c r="H96" i="3"/>
  <c r="I96" i="3"/>
  <c r="J96" i="3"/>
  <c r="K96" i="3"/>
  <c r="D97" i="3"/>
  <c r="E97" i="3"/>
  <c r="F97" i="3"/>
  <c r="G97" i="3"/>
  <c r="H97" i="3"/>
  <c r="I97" i="3"/>
  <c r="J97" i="3"/>
  <c r="K97" i="3"/>
  <c r="D98" i="3"/>
  <c r="E98" i="3"/>
  <c r="F98" i="3"/>
  <c r="G98" i="3"/>
  <c r="H98" i="3"/>
  <c r="I98" i="3"/>
  <c r="J98" i="3"/>
  <c r="K98" i="3"/>
  <c r="D99" i="3"/>
  <c r="E99" i="3"/>
  <c r="F99" i="3"/>
  <c r="G99" i="3"/>
  <c r="H99" i="3"/>
  <c r="I99" i="3"/>
  <c r="J99" i="3"/>
  <c r="K99" i="3"/>
  <c r="D100" i="3"/>
  <c r="E100" i="3"/>
  <c r="F100" i="3"/>
  <c r="G100" i="3"/>
  <c r="H100" i="3"/>
  <c r="I100" i="3"/>
  <c r="J100" i="3"/>
  <c r="K100" i="3"/>
  <c r="D101" i="3"/>
  <c r="E101" i="3"/>
  <c r="F101" i="3"/>
  <c r="G101" i="3"/>
  <c r="H101" i="3"/>
  <c r="I101" i="3"/>
  <c r="J101" i="3"/>
  <c r="K101" i="3"/>
  <c r="D102" i="3"/>
  <c r="E102" i="3"/>
  <c r="F102" i="3"/>
  <c r="G102" i="3"/>
  <c r="H102" i="3"/>
  <c r="I102" i="3"/>
  <c r="J102" i="3"/>
  <c r="K102" i="3"/>
  <c r="D103" i="3"/>
  <c r="E103" i="3"/>
  <c r="F103" i="3"/>
  <c r="G103" i="3"/>
  <c r="H103" i="3"/>
  <c r="I103" i="3"/>
  <c r="J103" i="3"/>
  <c r="K103" i="3"/>
  <c r="D104" i="3"/>
  <c r="E104" i="3"/>
  <c r="F104" i="3"/>
  <c r="G104" i="3"/>
  <c r="H104" i="3"/>
  <c r="I104" i="3"/>
  <c r="J104" i="3"/>
  <c r="K104" i="3"/>
  <c r="D105" i="3"/>
  <c r="E105" i="3"/>
  <c r="F105" i="3"/>
  <c r="G105" i="3"/>
  <c r="H105" i="3"/>
  <c r="I105" i="3"/>
  <c r="J105" i="3"/>
  <c r="K105" i="3"/>
  <c r="D106" i="3"/>
  <c r="E106" i="3"/>
  <c r="F106" i="3"/>
  <c r="G106" i="3"/>
  <c r="H106" i="3"/>
  <c r="I106" i="3"/>
  <c r="J106" i="3"/>
  <c r="K106" i="3"/>
  <c r="D107" i="3"/>
  <c r="E107" i="3"/>
  <c r="F107" i="3"/>
  <c r="G107" i="3"/>
  <c r="H107" i="3"/>
  <c r="I107" i="3"/>
  <c r="J107" i="3"/>
  <c r="K107" i="3"/>
  <c r="D108" i="3"/>
  <c r="E108" i="3"/>
  <c r="F108" i="3"/>
  <c r="G108" i="3"/>
  <c r="H108" i="3"/>
  <c r="I108" i="3"/>
  <c r="J108" i="3"/>
  <c r="K108" i="3"/>
  <c r="D109" i="3"/>
  <c r="E109" i="3"/>
  <c r="F109" i="3"/>
  <c r="G109" i="3"/>
  <c r="H109" i="3"/>
  <c r="I109" i="3"/>
  <c r="J109" i="3"/>
  <c r="K109" i="3"/>
  <c r="D110" i="3"/>
  <c r="E110" i="3"/>
  <c r="F110" i="3"/>
  <c r="G110" i="3"/>
  <c r="H110" i="3"/>
  <c r="I110" i="3"/>
  <c r="J110" i="3"/>
  <c r="K110" i="3"/>
  <c r="D111" i="3"/>
  <c r="E111" i="3"/>
  <c r="F111" i="3"/>
  <c r="G111" i="3"/>
  <c r="H111" i="3"/>
  <c r="I111" i="3"/>
  <c r="J111" i="3"/>
  <c r="K111" i="3"/>
  <c r="D112" i="3"/>
  <c r="E112" i="3"/>
  <c r="F112" i="3"/>
  <c r="G112" i="3"/>
  <c r="H112" i="3"/>
  <c r="I112" i="3"/>
  <c r="J112" i="3"/>
  <c r="K112" i="3"/>
  <c r="D113" i="3"/>
  <c r="E113" i="3"/>
  <c r="F113" i="3"/>
  <c r="G113" i="3"/>
  <c r="H113" i="3"/>
  <c r="I113" i="3"/>
  <c r="J113" i="3"/>
  <c r="K113" i="3"/>
  <c r="D114" i="3"/>
  <c r="E114" i="3"/>
  <c r="F114" i="3"/>
  <c r="G114" i="3"/>
  <c r="H114" i="3"/>
  <c r="I114" i="3"/>
  <c r="J114" i="3"/>
  <c r="K114" i="3"/>
  <c r="D115" i="3"/>
  <c r="E115" i="3"/>
  <c r="F115" i="3"/>
  <c r="G115" i="3"/>
  <c r="H115" i="3"/>
  <c r="I115" i="3"/>
  <c r="J115" i="3"/>
  <c r="K115" i="3"/>
  <c r="D116" i="3"/>
  <c r="E116" i="3"/>
  <c r="F116" i="3"/>
  <c r="G116" i="3"/>
  <c r="H116" i="3"/>
  <c r="I116" i="3"/>
  <c r="J116" i="3"/>
  <c r="K116" i="3"/>
  <c r="D117" i="3"/>
  <c r="E117" i="3"/>
  <c r="F117" i="3"/>
  <c r="G117" i="3"/>
  <c r="H117" i="3"/>
  <c r="I117" i="3"/>
  <c r="J117" i="3"/>
  <c r="K117" i="3"/>
  <c r="D118" i="3"/>
  <c r="E118" i="3"/>
  <c r="F118" i="3"/>
  <c r="G118" i="3"/>
  <c r="H118" i="3"/>
  <c r="I118" i="3"/>
  <c r="J118" i="3"/>
  <c r="K118" i="3"/>
  <c r="D119" i="3"/>
  <c r="E119" i="3"/>
  <c r="F119" i="3"/>
  <c r="G119" i="3"/>
  <c r="H119" i="3"/>
  <c r="I119" i="3"/>
  <c r="J119" i="3"/>
  <c r="K119" i="3"/>
  <c r="D120" i="3"/>
  <c r="E120" i="3"/>
  <c r="F120" i="3"/>
  <c r="G120" i="3"/>
  <c r="H120" i="3"/>
  <c r="I120" i="3"/>
  <c r="J120" i="3"/>
  <c r="K120" i="3"/>
  <c r="D121" i="3"/>
  <c r="E121" i="3"/>
  <c r="F121" i="3"/>
  <c r="G121" i="3"/>
  <c r="H121" i="3"/>
  <c r="I121" i="3"/>
  <c r="J121" i="3"/>
  <c r="K121" i="3"/>
  <c r="D122" i="3"/>
  <c r="E122" i="3"/>
  <c r="F122" i="3"/>
  <c r="G122" i="3"/>
  <c r="H122" i="3"/>
  <c r="I122" i="3"/>
  <c r="J122" i="3"/>
  <c r="K122" i="3"/>
  <c r="D123" i="3"/>
  <c r="E123" i="3"/>
  <c r="F123" i="3"/>
  <c r="G123" i="3"/>
  <c r="H123" i="3"/>
  <c r="I123" i="3"/>
  <c r="J123" i="3"/>
  <c r="K123" i="3"/>
  <c r="D124" i="3"/>
  <c r="E124" i="3"/>
  <c r="F124" i="3"/>
  <c r="G124" i="3"/>
  <c r="H124" i="3"/>
  <c r="I124" i="3"/>
  <c r="J124" i="3"/>
  <c r="K124" i="3"/>
  <c r="D125" i="3"/>
  <c r="E125" i="3"/>
  <c r="F125" i="3"/>
  <c r="G125" i="3"/>
  <c r="H125" i="3"/>
  <c r="I125" i="3"/>
  <c r="J125" i="3"/>
  <c r="K125" i="3"/>
  <c r="D126" i="3"/>
  <c r="E126" i="3"/>
  <c r="F126" i="3"/>
  <c r="G126" i="3"/>
  <c r="H126" i="3"/>
  <c r="I126" i="3"/>
  <c r="J126" i="3"/>
  <c r="K126" i="3"/>
  <c r="D127" i="3"/>
  <c r="E127" i="3"/>
  <c r="F127" i="3"/>
  <c r="G127" i="3"/>
  <c r="H127" i="3"/>
  <c r="I127" i="3"/>
  <c r="J127" i="3"/>
  <c r="K127" i="3"/>
  <c r="D128" i="3"/>
  <c r="E128" i="3"/>
  <c r="F128" i="3"/>
  <c r="G128" i="3"/>
  <c r="H128" i="3"/>
  <c r="I128" i="3"/>
  <c r="J128" i="3"/>
  <c r="K128" i="3"/>
  <c r="D129" i="3"/>
  <c r="E129" i="3"/>
  <c r="F129" i="3"/>
  <c r="G129" i="3"/>
  <c r="H129" i="3"/>
  <c r="I129" i="3"/>
  <c r="J129" i="3"/>
  <c r="K129" i="3"/>
  <c r="D130" i="3"/>
  <c r="E130" i="3"/>
  <c r="F130" i="3"/>
  <c r="G130" i="3"/>
  <c r="H130" i="3"/>
  <c r="I130" i="3"/>
  <c r="J130" i="3"/>
  <c r="K130" i="3"/>
  <c r="D131" i="3"/>
  <c r="E131" i="3"/>
  <c r="F131" i="3"/>
  <c r="G131" i="3"/>
  <c r="H131" i="3"/>
  <c r="I131" i="3"/>
  <c r="J131" i="3"/>
  <c r="K131" i="3"/>
  <c r="D132" i="3"/>
  <c r="E132" i="3"/>
  <c r="F132" i="3"/>
  <c r="G132" i="3"/>
  <c r="H132" i="3"/>
  <c r="I132" i="3"/>
  <c r="J132" i="3"/>
  <c r="K132" i="3"/>
  <c r="D133" i="3"/>
  <c r="E133" i="3"/>
  <c r="F133" i="3"/>
  <c r="G133" i="3"/>
  <c r="H133" i="3"/>
  <c r="I133" i="3"/>
  <c r="J133" i="3"/>
  <c r="K133" i="3"/>
  <c r="D134" i="3"/>
  <c r="E134" i="3"/>
  <c r="F134" i="3"/>
  <c r="G134" i="3"/>
  <c r="H134" i="3"/>
  <c r="I134" i="3"/>
  <c r="J134" i="3"/>
  <c r="K134" i="3"/>
  <c r="D135" i="3"/>
  <c r="E135" i="3"/>
  <c r="F135" i="3"/>
  <c r="G135" i="3"/>
  <c r="H135" i="3"/>
  <c r="I135" i="3"/>
  <c r="J135" i="3"/>
  <c r="K135" i="3"/>
  <c r="D136" i="3"/>
  <c r="E136" i="3"/>
  <c r="F136" i="3"/>
  <c r="G136" i="3"/>
  <c r="H136" i="3"/>
  <c r="I136" i="3"/>
  <c r="J136" i="3"/>
  <c r="K136" i="3"/>
  <c r="D137" i="3"/>
  <c r="E137" i="3"/>
  <c r="F137" i="3"/>
  <c r="G137" i="3"/>
  <c r="H137" i="3"/>
  <c r="I137" i="3"/>
  <c r="J137" i="3"/>
  <c r="K137" i="3"/>
  <c r="D138" i="3"/>
  <c r="E138" i="3"/>
  <c r="F138" i="3"/>
  <c r="G138" i="3"/>
  <c r="H138" i="3"/>
  <c r="I138" i="3"/>
  <c r="J138" i="3"/>
  <c r="K138" i="3"/>
  <c r="D139" i="3"/>
  <c r="E139" i="3"/>
  <c r="F139" i="3"/>
  <c r="G139" i="3"/>
  <c r="H139" i="3"/>
  <c r="I139" i="3"/>
  <c r="J139" i="3"/>
  <c r="K139" i="3"/>
  <c r="D140" i="3"/>
  <c r="E140" i="3"/>
  <c r="F140" i="3"/>
  <c r="G140" i="3"/>
  <c r="H140" i="3"/>
  <c r="I140" i="3"/>
  <c r="J140" i="3"/>
  <c r="K140" i="3"/>
  <c r="D141" i="3"/>
  <c r="E141" i="3"/>
  <c r="F141" i="3"/>
  <c r="G141" i="3"/>
  <c r="H141" i="3"/>
  <c r="I141" i="3"/>
  <c r="J141" i="3"/>
  <c r="K141" i="3"/>
  <c r="D142" i="3"/>
  <c r="E142" i="3"/>
  <c r="F142" i="3"/>
  <c r="G142" i="3"/>
  <c r="H142" i="3"/>
  <c r="I142" i="3"/>
  <c r="J142" i="3"/>
  <c r="K142" i="3"/>
  <c r="D143" i="3"/>
  <c r="E143" i="3"/>
  <c r="F143" i="3"/>
  <c r="G143" i="3"/>
  <c r="H143" i="3"/>
  <c r="I143" i="3"/>
  <c r="J143" i="3"/>
  <c r="K143" i="3"/>
  <c r="D144" i="3"/>
  <c r="E144" i="3"/>
  <c r="F144" i="3"/>
  <c r="G144" i="3"/>
  <c r="H144" i="3"/>
  <c r="I144" i="3"/>
  <c r="J144" i="3"/>
  <c r="K144" i="3"/>
  <c r="D145" i="3"/>
  <c r="E145" i="3"/>
  <c r="F145" i="3"/>
  <c r="G145" i="3"/>
  <c r="H145" i="3"/>
  <c r="I145" i="3"/>
  <c r="J145" i="3"/>
  <c r="K145" i="3"/>
  <c r="D146" i="3"/>
  <c r="E146" i="3"/>
  <c r="F146" i="3"/>
  <c r="G146" i="3"/>
  <c r="H146" i="3"/>
  <c r="I146" i="3"/>
  <c r="J146" i="3"/>
  <c r="K146" i="3"/>
  <c r="D147" i="3"/>
  <c r="E147" i="3"/>
  <c r="F147" i="3"/>
  <c r="G147" i="3"/>
  <c r="H147" i="3"/>
  <c r="I147" i="3"/>
  <c r="J147" i="3"/>
  <c r="K147" i="3"/>
  <c r="D148" i="3"/>
  <c r="E148" i="3"/>
  <c r="F148" i="3"/>
  <c r="G148" i="3"/>
  <c r="H148" i="3"/>
  <c r="I148" i="3"/>
  <c r="J148" i="3"/>
  <c r="K148" i="3"/>
  <c r="D149" i="3"/>
  <c r="E149" i="3"/>
  <c r="F149" i="3"/>
  <c r="G149" i="3"/>
  <c r="H149" i="3"/>
  <c r="I149" i="3"/>
  <c r="J149" i="3"/>
  <c r="K149" i="3"/>
  <c r="D150" i="3"/>
  <c r="E150" i="3"/>
  <c r="F150" i="3"/>
  <c r="G150" i="3"/>
  <c r="H150" i="3"/>
  <c r="I150" i="3"/>
  <c r="J150" i="3"/>
  <c r="K150" i="3"/>
  <c r="D151" i="3"/>
  <c r="E151" i="3"/>
  <c r="F151" i="3"/>
  <c r="G151" i="3"/>
  <c r="H151" i="3"/>
  <c r="I151" i="3"/>
  <c r="J151" i="3"/>
  <c r="K151" i="3"/>
  <c r="D152" i="3"/>
  <c r="E152" i="3"/>
  <c r="F152" i="3"/>
  <c r="G152" i="3"/>
  <c r="H152" i="3"/>
  <c r="I152" i="3"/>
  <c r="J152" i="3"/>
  <c r="K152" i="3"/>
  <c r="D153" i="3"/>
  <c r="E153" i="3"/>
  <c r="F153" i="3"/>
  <c r="G153" i="3"/>
  <c r="H153" i="3"/>
  <c r="I153" i="3"/>
  <c r="J153" i="3"/>
  <c r="K153" i="3"/>
  <c r="D154" i="3"/>
  <c r="E154" i="3"/>
  <c r="F154" i="3"/>
  <c r="G154" i="3"/>
  <c r="H154" i="3"/>
  <c r="I154" i="3"/>
  <c r="J154" i="3"/>
  <c r="K154" i="3"/>
  <c r="D155" i="3"/>
  <c r="E155" i="3"/>
  <c r="F155" i="3"/>
  <c r="G155" i="3"/>
  <c r="H155" i="3"/>
  <c r="I155" i="3"/>
  <c r="J155" i="3"/>
  <c r="K155" i="3"/>
  <c r="D156" i="3"/>
  <c r="E156" i="3"/>
  <c r="F156" i="3"/>
  <c r="G156" i="3"/>
  <c r="H156" i="3"/>
  <c r="I156" i="3"/>
  <c r="J156" i="3"/>
  <c r="K156" i="3"/>
  <c r="D157" i="3"/>
  <c r="E157" i="3"/>
  <c r="F157" i="3"/>
  <c r="G157" i="3"/>
  <c r="H157" i="3"/>
  <c r="I157" i="3"/>
  <c r="J157" i="3"/>
  <c r="K157" i="3"/>
  <c r="D158" i="3"/>
  <c r="E158" i="3"/>
  <c r="F158" i="3"/>
  <c r="G158" i="3"/>
  <c r="H158" i="3"/>
  <c r="I158" i="3"/>
  <c r="J158" i="3"/>
  <c r="K158" i="3"/>
  <c r="D159" i="3"/>
  <c r="E159" i="3"/>
  <c r="F159" i="3"/>
  <c r="G159" i="3"/>
  <c r="H159" i="3"/>
  <c r="I159" i="3"/>
  <c r="J159" i="3"/>
  <c r="K159" i="3"/>
  <c r="D160" i="3"/>
  <c r="E160" i="3"/>
  <c r="F160" i="3"/>
  <c r="G160" i="3"/>
  <c r="H160" i="3"/>
  <c r="I160" i="3"/>
  <c r="J160" i="3"/>
  <c r="K160" i="3"/>
  <c r="D161" i="3"/>
  <c r="E161" i="3"/>
  <c r="F161" i="3"/>
  <c r="G161" i="3"/>
  <c r="H161" i="3"/>
  <c r="I161" i="3"/>
  <c r="J161" i="3"/>
  <c r="K161" i="3"/>
  <c r="D162" i="3"/>
  <c r="E162" i="3"/>
  <c r="F162" i="3"/>
  <c r="G162" i="3"/>
  <c r="H162" i="3"/>
  <c r="I162" i="3"/>
  <c r="J162" i="3"/>
  <c r="K162" i="3"/>
  <c r="D163" i="3"/>
  <c r="E163" i="3"/>
  <c r="F163" i="3"/>
  <c r="G163" i="3"/>
  <c r="H163" i="3"/>
  <c r="I163" i="3"/>
  <c r="J163" i="3"/>
  <c r="K163" i="3"/>
  <c r="D164" i="3"/>
  <c r="E164" i="3"/>
  <c r="F164" i="3"/>
  <c r="G164" i="3"/>
  <c r="H164" i="3"/>
  <c r="I164" i="3"/>
  <c r="J164" i="3"/>
  <c r="K164" i="3"/>
  <c r="D165" i="3"/>
  <c r="E165" i="3"/>
  <c r="F165" i="3"/>
  <c r="G165" i="3"/>
  <c r="H165" i="3"/>
  <c r="I165" i="3"/>
  <c r="J165" i="3"/>
  <c r="K165" i="3"/>
  <c r="D166" i="3"/>
  <c r="E166" i="3"/>
  <c r="F166" i="3"/>
  <c r="G166" i="3"/>
  <c r="H166" i="3"/>
  <c r="I166" i="3"/>
  <c r="J166" i="3"/>
  <c r="K166" i="3"/>
  <c r="D167" i="3"/>
  <c r="E167" i="3"/>
  <c r="F167" i="3"/>
  <c r="G167" i="3"/>
  <c r="H167" i="3"/>
  <c r="I167" i="3"/>
  <c r="J167" i="3"/>
  <c r="K167" i="3"/>
  <c r="D168" i="3"/>
  <c r="E168" i="3"/>
  <c r="F168" i="3"/>
  <c r="G168" i="3"/>
  <c r="H168" i="3"/>
  <c r="I168" i="3"/>
  <c r="J168" i="3"/>
  <c r="K168" i="3"/>
  <c r="D169" i="3"/>
  <c r="E169" i="3"/>
  <c r="F169" i="3"/>
  <c r="G169" i="3"/>
  <c r="H169" i="3"/>
  <c r="I169" i="3"/>
  <c r="J169" i="3"/>
  <c r="K169" i="3"/>
  <c r="D170" i="3"/>
  <c r="E170" i="3"/>
  <c r="F170" i="3"/>
  <c r="G170" i="3"/>
  <c r="H170" i="3"/>
  <c r="I170" i="3"/>
  <c r="J170" i="3"/>
  <c r="K170" i="3"/>
  <c r="D171" i="3"/>
  <c r="E171" i="3"/>
  <c r="F171" i="3"/>
  <c r="G171" i="3"/>
  <c r="H171" i="3"/>
  <c r="I171" i="3"/>
  <c r="J171" i="3"/>
  <c r="K171" i="3"/>
  <c r="D172" i="3"/>
  <c r="E172" i="3"/>
  <c r="F172" i="3"/>
  <c r="G172" i="3"/>
  <c r="H172" i="3"/>
  <c r="I172" i="3"/>
  <c r="J172" i="3"/>
  <c r="K172" i="3"/>
  <c r="D173" i="3"/>
  <c r="E173" i="3"/>
  <c r="F173" i="3"/>
  <c r="G173" i="3"/>
  <c r="H173" i="3"/>
  <c r="I173" i="3"/>
  <c r="J173" i="3"/>
  <c r="K173" i="3"/>
  <c r="D174" i="3"/>
  <c r="E174" i="3"/>
  <c r="F174" i="3"/>
  <c r="G174" i="3"/>
  <c r="H174" i="3"/>
  <c r="I174" i="3"/>
  <c r="J174" i="3"/>
  <c r="K174" i="3"/>
  <c r="D175" i="3"/>
  <c r="E175" i="3"/>
  <c r="F175" i="3"/>
  <c r="G175" i="3"/>
  <c r="H175" i="3"/>
  <c r="I175" i="3"/>
  <c r="J175" i="3"/>
  <c r="K175" i="3"/>
  <c r="D176" i="3"/>
  <c r="E176" i="3"/>
  <c r="F176" i="3"/>
  <c r="G176" i="3"/>
  <c r="H176" i="3"/>
  <c r="I176" i="3"/>
  <c r="J176" i="3"/>
  <c r="K176" i="3"/>
  <c r="D177" i="3"/>
  <c r="E177" i="3"/>
  <c r="F177" i="3"/>
  <c r="G177" i="3"/>
  <c r="H177" i="3"/>
  <c r="I177" i="3"/>
  <c r="J177" i="3"/>
  <c r="K177" i="3"/>
  <c r="D178" i="3"/>
  <c r="E178" i="3"/>
  <c r="F178" i="3"/>
  <c r="G178" i="3"/>
  <c r="H178" i="3"/>
  <c r="I178" i="3"/>
  <c r="J178" i="3"/>
  <c r="K178" i="3"/>
  <c r="D179" i="3"/>
  <c r="E179" i="3"/>
  <c r="F179" i="3"/>
  <c r="G179" i="3"/>
  <c r="H179" i="3"/>
  <c r="I179" i="3"/>
  <c r="J179" i="3"/>
  <c r="K179" i="3"/>
  <c r="D180" i="3"/>
  <c r="E180" i="3"/>
  <c r="F180" i="3"/>
  <c r="G180" i="3"/>
  <c r="H180" i="3"/>
  <c r="I180" i="3"/>
  <c r="J180" i="3"/>
  <c r="K180" i="3"/>
  <c r="D181" i="3"/>
  <c r="E181" i="3"/>
  <c r="F181" i="3"/>
  <c r="G181" i="3"/>
  <c r="H181" i="3"/>
  <c r="I181" i="3"/>
  <c r="J181" i="3"/>
  <c r="K181" i="3"/>
  <c r="D182" i="3"/>
  <c r="E182" i="3"/>
  <c r="F182" i="3"/>
  <c r="G182" i="3"/>
  <c r="H182" i="3"/>
  <c r="I182" i="3"/>
  <c r="J182" i="3"/>
  <c r="K182" i="3"/>
  <c r="D183" i="3"/>
  <c r="E183" i="3"/>
  <c r="F183" i="3"/>
  <c r="G183" i="3"/>
  <c r="H183" i="3"/>
  <c r="I183" i="3"/>
  <c r="J183" i="3"/>
  <c r="K183" i="3"/>
  <c r="D184" i="3"/>
  <c r="E184" i="3"/>
  <c r="F184" i="3"/>
  <c r="G184" i="3"/>
  <c r="H184" i="3"/>
  <c r="I184" i="3"/>
  <c r="J184" i="3"/>
  <c r="K184" i="3"/>
  <c r="D185" i="3"/>
  <c r="E185" i="3"/>
  <c r="F185" i="3"/>
  <c r="G185" i="3"/>
  <c r="H185" i="3"/>
  <c r="I185" i="3"/>
  <c r="J185" i="3"/>
  <c r="K185" i="3"/>
  <c r="D186" i="3"/>
  <c r="E186" i="3"/>
  <c r="F186" i="3"/>
  <c r="G186" i="3"/>
  <c r="H186" i="3"/>
  <c r="I186" i="3"/>
  <c r="J186" i="3"/>
  <c r="K186" i="3"/>
  <c r="D187" i="3"/>
  <c r="E187" i="3"/>
  <c r="F187" i="3"/>
  <c r="G187" i="3"/>
  <c r="H187" i="3"/>
  <c r="I187" i="3"/>
  <c r="J187" i="3"/>
  <c r="K187" i="3"/>
  <c r="D188" i="3"/>
  <c r="E188" i="3"/>
  <c r="F188" i="3"/>
  <c r="G188" i="3"/>
  <c r="H188" i="3"/>
  <c r="I188" i="3"/>
  <c r="J188" i="3"/>
  <c r="K188" i="3"/>
  <c r="D189" i="3"/>
  <c r="E189" i="3"/>
  <c r="F189" i="3"/>
  <c r="G189" i="3"/>
  <c r="H189" i="3"/>
  <c r="I189" i="3"/>
  <c r="J189" i="3"/>
  <c r="K189" i="3"/>
  <c r="D190" i="3"/>
  <c r="E190" i="3"/>
  <c r="F190" i="3"/>
  <c r="G190" i="3"/>
  <c r="H190" i="3"/>
  <c r="I190" i="3"/>
  <c r="J190" i="3"/>
  <c r="K190" i="3"/>
  <c r="D191" i="3"/>
  <c r="E191" i="3"/>
  <c r="F191" i="3"/>
  <c r="G191" i="3"/>
  <c r="H191" i="3"/>
  <c r="I191" i="3"/>
  <c r="J191" i="3"/>
  <c r="K191" i="3"/>
  <c r="D192" i="3"/>
  <c r="E192" i="3"/>
  <c r="F192" i="3"/>
  <c r="G192" i="3"/>
  <c r="H192" i="3"/>
  <c r="I192" i="3"/>
  <c r="J192" i="3"/>
  <c r="K192" i="3"/>
  <c r="D193" i="3"/>
  <c r="E193" i="3"/>
  <c r="F193" i="3"/>
  <c r="G193" i="3"/>
  <c r="H193" i="3"/>
  <c r="I193" i="3"/>
  <c r="J193" i="3"/>
  <c r="K193" i="3"/>
  <c r="D194" i="3"/>
  <c r="E194" i="3"/>
  <c r="F194" i="3"/>
  <c r="G194" i="3"/>
  <c r="H194" i="3"/>
  <c r="I194" i="3"/>
  <c r="J194" i="3"/>
  <c r="K194" i="3"/>
  <c r="D195" i="3"/>
  <c r="E195" i="3"/>
  <c r="F195" i="3"/>
  <c r="G195" i="3"/>
  <c r="H195" i="3"/>
  <c r="I195" i="3"/>
  <c r="J195" i="3"/>
  <c r="K195" i="3"/>
  <c r="D196" i="3"/>
  <c r="E196" i="3"/>
  <c r="F196" i="3"/>
  <c r="G196" i="3"/>
  <c r="H196" i="3"/>
  <c r="I196" i="3"/>
  <c r="J196" i="3"/>
  <c r="K196" i="3"/>
  <c r="D197" i="3"/>
  <c r="E197" i="3"/>
  <c r="F197" i="3"/>
  <c r="G197" i="3"/>
  <c r="H197" i="3"/>
  <c r="I197" i="3"/>
  <c r="J197" i="3"/>
  <c r="K197" i="3"/>
  <c r="D198" i="3"/>
  <c r="E198" i="3"/>
  <c r="F198" i="3"/>
  <c r="G198" i="3"/>
  <c r="H198" i="3"/>
  <c r="I198" i="3"/>
  <c r="J198" i="3"/>
  <c r="K198" i="3"/>
  <c r="D199" i="3"/>
  <c r="E199" i="3"/>
  <c r="F199" i="3"/>
  <c r="G199" i="3"/>
  <c r="H199" i="3"/>
  <c r="I199" i="3"/>
  <c r="J199" i="3"/>
  <c r="K199" i="3"/>
  <c r="D200" i="3"/>
  <c r="E200" i="3"/>
  <c r="F200" i="3"/>
  <c r="G200" i="3"/>
  <c r="H200" i="3"/>
  <c r="I200" i="3"/>
  <c r="J200" i="3"/>
  <c r="K200" i="3"/>
  <c r="D201" i="3"/>
  <c r="E201" i="3"/>
  <c r="F201" i="3"/>
  <c r="G201" i="3"/>
  <c r="H201" i="3"/>
  <c r="I201" i="3"/>
  <c r="J201" i="3"/>
  <c r="K201" i="3"/>
  <c r="D202" i="3"/>
  <c r="E202" i="3"/>
  <c r="F202" i="3"/>
  <c r="G202" i="3"/>
  <c r="H202" i="3"/>
  <c r="I202" i="3"/>
  <c r="J202" i="3"/>
  <c r="K202" i="3"/>
  <c r="D203" i="3"/>
  <c r="E203" i="3"/>
  <c r="F203" i="3"/>
  <c r="G203" i="3"/>
  <c r="H203" i="3"/>
  <c r="I203" i="3"/>
  <c r="J203" i="3"/>
  <c r="K203" i="3"/>
  <c r="D204" i="3"/>
  <c r="E204" i="3"/>
  <c r="F204" i="3"/>
  <c r="G204" i="3"/>
  <c r="H204" i="3"/>
  <c r="I204" i="3"/>
  <c r="J204" i="3"/>
  <c r="K204" i="3"/>
  <c r="D205" i="3"/>
  <c r="E205" i="3"/>
  <c r="F205" i="3"/>
  <c r="G205" i="3"/>
  <c r="H205" i="3"/>
  <c r="I205" i="3"/>
  <c r="J205" i="3"/>
  <c r="K205" i="3"/>
  <c r="D206" i="3"/>
  <c r="E206" i="3"/>
  <c r="F206" i="3"/>
  <c r="G206" i="3"/>
  <c r="H206" i="3"/>
  <c r="I206" i="3"/>
  <c r="J206" i="3"/>
  <c r="K206" i="3"/>
  <c r="D207" i="3"/>
  <c r="E207" i="3"/>
  <c r="F207" i="3"/>
  <c r="G207" i="3"/>
  <c r="H207" i="3"/>
  <c r="I207" i="3"/>
  <c r="J207" i="3"/>
  <c r="K207" i="3"/>
  <c r="D208" i="3"/>
  <c r="E208" i="3"/>
  <c r="F208" i="3"/>
  <c r="G208" i="3"/>
  <c r="H208" i="3"/>
  <c r="I208" i="3"/>
  <c r="J208" i="3"/>
  <c r="K208" i="3"/>
  <c r="D209" i="3"/>
  <c r="E209" i="3"/>
  <c r="F209" i="3"/>
  <c r="G209" i="3"/>
  <c r="H209" i="3"/>
  <c r="I209" i="3"/>
  <c r="J209" i="3"/>
  <c r="K209" i="3"/>
  <c r="D210" i="3"/>
  <c r="E210" i="3"/>
  <c r="F210" i="3"/>
  <c r="G210" i="3"/>
  <c r="H210" i="3"/>
  <c r="I210" i="3"/>
  <c r="J210" i="3"/>
  <c r="K210" i="3"/>
  <c r="D211" i="3"/>
  <c r="E211" i="3"/>
  <c r="F211" i="3"/>
  <c r="G211" i="3"/>
  <c r="H211" i="3"/>
  <c r="I211" i="3"/>
  <c r="J211" i="3"/>
  <c r="K211" i="3"/>
  <c r="D212" i="3"/>
  <c r="E212" i="3"/>
  <c r="F212" i="3"/>
  <c r="G212" i="3"/>
  <c r="H212" i="3"/>
  <c r="I212" i="3"/>
  <c r="J212" i="3"/>
  <c r="K212" i="3"/>
  <c r="D213" i="3"/>
  <c r="E213" i="3"/>
  <c r="F213" i="3"/>
  <c r="G213" i="3"/>
  <c r="H213" i="3"/>
  <c r="I213" i="3"/>
  <c r="J213" i="3"/>
  <c r="K213" i="3"/>
  <c r="D214" i="3"/>
  <c r="E214" i="3"/>
  <c r="F214" i="3"/>
  <c r="G214" i="3"/>
  <c r="H214" i="3"/>
  <c r="I214" i="3"/>
  <c r="J214" i="3"/>
  <c r="K214" i="3"/>
  <c r="D215" i="3"/>
  <c r="E215" i="3"/>
  <c r="F215" i="3"/>
  <c r="G215" i="3"/>
  <c r="H215" i="3"/>
  <c r="I215" i="3"/>
  <c r="J215" i="3"/>
  <c r="K215" i="3"/>
  <c r="D216" i="3"/>
  <c r="E216" i="3"/>
  <c r="F216" i="3"/>
  <c r="G216" i="3"/>
  <c r="H216" i="3"/>
  <c r="I216" i="3"/>
  <c r="J216" i="3"/>
  <c r="K216" i="3"/>
  <c r="D217" i="3"/>
  <c r="E217" i="3"/>
  <c r="F217" i="3"/>
  <c r="G217" i="3"/>
  <c r="H217" i="3"/>
  <c r="I217" i="3"/>
  <c r="J217" i="3"/>
  <c r="K217" i="3"/>
  <c r="D218" i="3"/>
  <c r="E218" i="3"/>
  <c r="F218" i="3"/>
  <c r="G218" i="3"/>
  <c r="H218" i="3"/>
  <c r="I218" i="3"/>
  <c r="J218" i="3"/>
  <c r="K218" i="3"/>
  <c r="D219" i="3"/>
  <c r="E219" i="3"/>
  <c r="F219" i="3"/>
  <c r="G219" i="3"/>
  <c r="H219" i="3"/>
  <c r="I219" i="3"/>
  <c r="J219" i="3"/>
  <c r="K219" i="3"/>
  <c r="D220" i="3"/>
  <c r="E220" i="3"/>
  <c r="F220" i="3"/>
  <c r="G220" i="3"/>
  <c r="H220" i="3"/>
  <c r="I220" i="3"/>
  <c r="J220" i="3"/>
  <c r="K220" i="3"/>
  <c r="D221" i="3"/>
  <c r="E221" i="3"/>
  <c r="F221" i="3"/>
  <c r="G221" i="3"/>
  <c r="H221" i="3"/>
  <c r="I221" i="3"/>
  <c r="J221" i="3"/>
  <c r="K221" i="3"/>
  <c r="D222" i="3"/>
  <c r="E222" i="3"/>
  <c r="F222" i="3"/>
  <c r="G222" i="3"/>
  <c r="H222" i="3"/>
  <c r="I222" i="3"/>
  <c r="J222" i="3"/>
  <c r="K222" i="3"/>
  <c r="D223" i="3"/>
  <c r="E223" i="3"/>
  <c r="F223" i="3"/>
  <c r="G223" i="3"/>
  <c r="H223" i="3"/>
  <c r="I223" i="3"/>
  <c r="J223" i="3"/>
  <c r="K223" i="3"/>
  <c r="D224" i="3"/>
  <c r="E224" i="3"/>
  <c r="F224" i="3"/>
  <c r="G224" i="3"/>
  <c r="H224" i="3"/>
  <c r="I224" i="3"/>
  <c r="J224" i="3"/>
  <c r="K224" i="3"/>
  <c r="D225" i="3"/>
  <c r="E225" i="3"/>
  <c r="F225" i="3"/>
  <c r="G225" i="3"/>
  <c r="H225" i="3"/>
  <c r="I225" i="3"/>
  <c r="J225" i="3"/>
  <c r="K225" i="3"/>
  <c r="D226" i="3"/>
  <c r="E226" i="3"/>
  <c r="F226" i="3"/>
  <c r="G226" i="3"/>
  <c r="H226" i="3"/>
  <c r="I226" i="3"/>
  <c r="J226" i="3"/>
  <c r="K226" i="3"/>
  <c r="D227" i="3"/>
  <c r="E227" i="3"/>
  <c r="F227" i="3"/>
  <c r="G227" i="3"/>
  <c r="H227" i="3"/>
  <c r="I227" i="3"/>
  <c r="J227" i="3"/>
  <c r="K227" i="3"/>
  <c r="D228" i="3"/>
  <c r="E228" i="3"/>
  <c r="F228" i="3"/>
  <c r="G228" i="3"/>
  <c r="H228" i="3"/>
  <c r="I228" i="3"/>
  <c r="J228" i="3"/>
  <c r="K228" i="3"/>
  <c r="D229" i="3"/>
  <c r="E229" i="3"/>
  <c r="F229" i="3"/>
  <c r="G229" i="3"/>
  <c r="H229" i="3"/>
  <c r="I229" i="3"/>
  <c r="J229" i="3"/>
  <c r="K229" i="3"/>
  <c r="D230" i="3"/>
  <c r="E230" i="3"/>
  <c r="F230" i="3"/>
  <c r="G230" i="3"/>
  <c r="H230" i="3"/>
  <c r="I230" i="3"/>
  <c r="J230" i="3"/>
  <c r="K230" i="3"/>
  <c r="D231" i="3"/>
  <c r="E231" i="3"/>
  <c r="F231" i="3"/>
  <c r="G231" i="3"/>
  <c r="H231" i="3"/>
  <c r="I231" i="3"/>
  <c r="J231" i="3"/>
  <c r="K231" i="3"/>
  <c r="D232" i="3"/>
  <c r="E232" i="3"/>
  <c r="F232" i="3"/>
  <c r="G232" i="3"/>
  <c r="H232" i="3"/>
  <c r="I232" i="3"/>
  <c r="J232" i="3"/>
  <c r="K232" i="3"/>
  <c r="D233" i="3"/>
  <c r="E233" i="3"/>
  <c r="F233" i="3"/>
  <c r="G233" i="3"/>
  <c r="H233" i="3"/>
  <c r="I233" i="3"/>
  <c r="J233" i="3"/>
  <c r="K233" i="3"/>
  <c r="D234" i="3"/>
  <c r="E234" i="3"/>
  <c r="F234" i="3"/>
  <c r="G234" i="3"/>
  <c r="H234" i="3"/>
  <c r="I234" i="3"/>
  <c r="J234" i="3"/>
  <c r="K234" i="3"/>
  <c r="D235" i="3"/>
  <c r="E235" i="3"/>
  <c r="F235" i="3"/>
  <c r="G235" i="3"/>
  <c r="H235" i="3"/>
  <c r="I235" i="3"/>
  <c r="J235" i="3"/>
  <c r="K235" i="3"/>
  <c r="D236" i="3"/>
  <c r="E236" i="3"/>
  <c r="F236" i="3"/>
  <c r="G236" i="3"/>
  <c r="H236" i="3"/>
  <c r="I236" i="3"/>
  <c r="J236" i="3"/>
  <c r="K236" i="3"/>
  <c r="D237" i="3"/>
  <c r="E237" i="3"/>
  <c r="F237" i="3"/>
  <c r="G237" i="3"/>
  <c r="H237" i="3"/>
  <c r="I237" i="3"/>
  <c r="J237" i="3"/>
  <c r="K237" i="3"/>
  <c r="D238" i="3"/>
  <c r="E238" i="3"/>
  <c r="F238" i="3"/>
  <c r="G238" i="3"/>
  <c r="H238" i="3"/>
  <c r="I238" i="3"/>
  <c r="J238" i="3"/>
  <c r="K238" i="3"/>
  <c r="D239" i="3"/>
  <c r="E239" i="3"/>
  <c r="F239" i="3"/>
  <c r="G239" i="3"/>
  <c r="H239" i="3"/>
  <c r="I239" i="3"/>
  <c r="J239" i="3"/>
  <c r="K239" i="3"/>
  <c r="D240" i="3"/>
  <c r="E240" i="3"/>
  <c r="F240" i="3"/>
  <c r="G240" i="3"/>
  <c r="H240" i="3"/>
  <c r="I240" i="3"/>
  <c r="J240" i="3"/>
  <c r="K240" i="3"/>
  <c r="D241" i="3"/>
  <c r="E241" i="3"/>
  <c r="F241" i="3"/>
  <c r="G241" i="3"/>
  <c r="H241" i="3"/>
  <c r="I241" i="3"/>
  <c r="J241" i="3"/>
  <c r="K241" i="3"/>
  <c r="D242" i="3"/>
  <c r="E242" i="3"/>
  <c r="F242" i="3"/>
  <c r="G242" i="3"/>
  <c r="H242" i="3"/>
  <c r="I242" i="3"/>
  <c r="J242" i="3"/>
  <c r="K242" i="3"/>
  <c r="D243" i="3"/>
  <c r="E243" i="3"/>
  <c r="F243" i="3"/>
  <c r="G243" i="3"/>
  <c r="H243" i="3"/>
  <c r="I243" i="3"/>
  <c r="J243" i="3"/>
  <c r="K243" i="3"/>
  <c r="D244" i="3"/>
  <c r="E244" i="3"/>
  <c r="F244" i="3"/>
  <c r="G244" i="3"/>
  <c r="H244" i="3"/>
  <c r="I244" i="3"/>
  <c r="J244" i="3"/>
  <c r="K244" i="3"/>
  <c r="D245" i="3"/>
  <c r="E245" i="3"/>
  <c r="F245" i="3"/>
  <c r="G245" i="3"/>
  <c r="H245" i="3"/>
  <c r="I245" i="3"/>
  <c r="J245" i="3"/>
  <c r="K245" i="3"/>
  <c r="D246" i="3"/>
  <c r="E246" i="3"/>
  <c r="F246" i="3"/>
  <c r="G246" i="3"/>
  <c r="H246" i="3"/>
  <c r="I246" i="3"/>
  <c r="J246" i="3"/>
  <c r="K246" i="3"/>
  <c r="D247" i="3"/>
  <c r="E247" i="3"/>
  <c r="F247" i="3"/>
  <c r="G247" i="3"/>
  <c r="H247" i="3"/>
  <c r="I247" i="3"/>
  <c r="J247" i="3"/>
  <c r="K247" i="3"/>
  <c r="D248" i="3"/>
  <c r="E248" i="3"/>
  <c r="F248" i="3"/>
  <c r="G248" i="3"/>
  <c r="H248" i="3"/>
  <c r="I248" i="3"/>
  <c r="J248" i="3"/>
  <c r="K248" i="3"/>
  <c r="D249" i="3"/>
  <c r="E249" i="3"/>
  <c r="F249" i="3"/>
  <c r="G249" i="3"/>
  <c r="H249" i="3"/>
  <c r="I249" i="3"/>
  <c r="J249" i="3"/>
  <c r="K249" i="3"/>
  <c r="D250" i="3"/>
  <c r="E250" i="3"/>
  <c r="F250" i="3"/>
  <c r="G250" i="3"/>
  <c r="H250" i="3"/>
  <c r="I250" i="3"/>
  <c r="J250" i="3"/>
  <c r="K250" i="3"/>
  <c r="D251" i="3"/>
  <c r="E251" i="3"/>
  <c r="F251" i="3"/>
  <c r="G251" i="3"/>
  <c r="H251" i="3"/>
  <c r="I251" i="3"/>
  <c r="J251" i="3"/>
  <c r="K251" i="3"/>
  <c r="D252" i="3"/>
  <c r="E252" i="3"/>
  <c r="F252" i="3"/>
  <c r="G252" i="3"/>
  <c r="H252" i="3"/>
  <c r="I252" i="3"/>
  <c r="J252" i="3"/>
  <c r="K252" i="3"/>
  <c r="D253" i="3"/>
  <c r="E253" i="3"/>
  <c r="F253" i="3"/>
  <c r="G253" i="3"/>
  <c r="H253" i="3"/>
  <c r="I253" i="3"/>
  <c r="J253" i="3"/>
  <c r="K253" i="3"/>
  <c r="D254" i="3"/>
  <c r="E254" i="3"/>
  <c r="F254" i="3"/>
  <c r="G254" i="3"/>
  <c r="H254" i="3"/>
  <c r="I254" i="3"/>
  <c r="J254" i="3"/>
  <c r="K254" i="3"/>
  <c r="D255" i="3"/>
  <c r="E255" i="3"/>
  <c r="F255" i="3"/>
  <c r="G255" i="3"/>
  <c r="H255" i="3"/>
  <c r="I255" i="3"/>
  <c r="J255" i="3"/>
  <c r="K255" i="3"/>
  <c r="D256" i="3"/>
  <c r="E256" i="3"/>
  <c r="F256" i="3"/>
  <c r="G256" i="3"/>
  <c r="H256" i="3"/>
  <c r="I256" i="3"/>
  <c r="J256" i="3"/>
  <c r="K256" i="3"/>
  <c r="D257" i="3"/>
  <c r="E257" i="3"/>
  <c r="F257" i="3"/>
  <c r="G257" i="3"/>
  <c r="H257" i="3"/>
  <c r="I257" i="3"/>
  <c r="J257" i="3"/>
  <c r="K257" i="3"/>
  <c r="D258" i="3"/>
  <c r="E258" i="3"/>
  <c r="F258" i="3"/>
  <c r="G258" i="3"/>
  <c r="H258" i="3"/>
  <c r="I258" i="3"/>
  <c r="J258" i="3"/>
  <c r="K258" i="3"/>
  <c r="D259" i="3"/>
  <c r="E259" i="3"/>
  <c r="F259" i="3"/>
  <c r="G259" i="3"/>
  <c r="H259" i="3"/>
  <c r="I259" i="3"/>
  <c r="J259" i="3"/>
  <c r="K259" i="3"/>
  <c r="D260" i="3"/>
  <c r="E260" i="3"/>
  <c r="F260" i="3"/>
  <c r="G260" i="3"/>
  <c r="H260" i="3"/>
  <c r="I260" i="3"/>
  <c r="J260" i="3"/>
  <c r="K260" i="3"/>
  <c r="D261" i="3"/>
  <c r="E261" i="3"/>
  <c r="F261" i="3"/>
  <c r="G261" i="3"/>
  <c r="H261" i="3"/>
  <c r="I261" i="3"/>
  <c r="J261" i="3"/>
  <c r="K261" i="3"/>
  <c r="D262" i="3"/>
  <c r="E262" i="3"/>
  <c r="F262" i="3"/>
  <c r="G262" i="3"/>
  <c r="H262" i="3"/>
  <c r="I262" i="3"/>
  <c r="J262" i="3"/>
  <c r="K262" i="3"/>
  <c r="D263" i="3"/>
  <c r="E263" i="3"/>
  <c r="F263" i="3"/>
  <c r="G263" i="3"/>
  <c r="H263" i="3"/>
  <c r="I263" i="3"/>
  <c r="J263" i="3"/>
  <c r="K263" i="3"/>
  <c r="D264" i="3"/>
  <c r="E264" i="3"/>
  <c r="F264" i="3"/>
  <c r="G264" i="3"/>
  <c r="H264" i="3"/>
  <c r="I264" i="3"/>
  <c r="J264" i="3"/>
  <c r="K264" i="3"/>
  <c r="D265" i="3"/>
  <c r="E265" i="3"/>
  <c r="F265" i="3"/>
  <c r="G265" i="3"/>
  <c r="H265" i="3"/>
  <c r="I265" i="3"/>
  <c r="J265" i="3"/>
  <c r="K265" i="3"/>
  <c r="D266" i="3"/>
  <c r="E266" i="3"/>
  <c r="F266" i="3"/>
  <c r="G266" i="3"/>
  <c r="H266" i="3"/>
  <c r="I266" i="3"/>
  <c r="J266" i="3"/>
  <c r="K266" i="3"/>
  <c r="D267" i="3"/>
  <c r="E267" i="3"/>
  <c r="F267" i="3"/>
  <c r="G267" i="3"/>
  <c r="H267" i="3"/>
  <c r="I267" i="3"/>
  <c r="J267" i="3"/>
  <c r="K267" i="3"/>
  <c r="D268" i="3"/>
  <c r="E268" i="3"/>
  <c r="F268" i="3"/>
  <c r="G268" i="3"/>
  <c r="H268" i="3"/>
  <c r="I268" i="3"/>
  <c r="J268" i="3"/>
  <c r="K268" i="3"/>
  <c r="D269" i="3"/>
  <c r="E269" i="3"/>
  <c r="F269" i="3"/>
  <c r="G269" i="3"/>
  <c r="H269" i="3"/>
  <c r="I269" i="3"/>
  <c r="J269" i="3"/>
  <c r="K269" i="3"/>
  <c r="D270" i="3"/>
  <c r="E270" i="3"/>
  <c r="F270" i="3"/>
  <c r="G270" i="3"/>
  <c r="H270" i="3"/>
  <c r="I270" i="3"/>
  <c r="J270" i="3"/>
  <c r="K270" i="3"/>
  <c r="D271" i="3"/>
  <c r="E271" i="3"/>
  <c r="F271" i="3"/>
  <c r="G271" i="3"/>
  <c r="H271" i="3"/>
  <c r="I271" i="3"/>
  <c r="J271" i="3"/>
  <c r="K271" i="3"/>
  <c r="D272" i="3"/>
  <c r="E272" i="3"/>
  <c r="F272" i="3"/>
  <c r="G272" i="3"/>
  <c r="H272" i="3"/>
  <c r="I272" i="3"/>
  <c r="J272" i="3"/>
  <c r="K272" i="3"/>
  <c r="D273" i="3"/>
  <c r="E273" i="3"/>
  <c r="F273" i="3"/>
  <c r="G273" i="3"/>
  <c r="H273" i="3"/>
  <c r="I273" i="3"/>
  <c r="J273" i="3"/>
  <c r="K273" i="3"/>
  <c r="D274" i="3"/>
  <c r="E274" i="3"/>
  <c r="F274" i="3"/>
  <c r="G274" i="3"/>
  <c r="H274" i="3"/>
  <c r="I274" i="3"/>
  <c r="J274" i="3"/>
  <c r="K274" i="3"/>
  <c r="D275" i="3"/>
  <c r="E275" i="3"/>
  <c r="F275" i="3"/>
  <c r="G275" i="3"/>
  <c r="H275" i="3"/>
  <c r="I275" i="3"/>
  <c r="J275" i="3"/>
  <c r="K275" i="3"/>
  <c r="D276" i="3"/>
  <c r="E276" i="3"/>
  <c r="F276" i="3"/>
  <c r="G276" i="3"/>
  <c r="H276" i="3"/>
  <c r="I276" i="3"/>
  <c r="J276" i="3"/>
  <c r="K276" i="3"/>
  <c r="D277" i="3"/>
  <c r="E277" i="3"/>
  <c r="F277" i="3"/>
  <c r="G277" i="3"/>
  <c r="H277" i="3"/>
  <c r="I277" i="3"/>
  <c r="J277" i="3"/>
  <c r="K277" i="3"/>
  <c r="D278" i="3"/>
  <c r="E278" i="3"/>
  <c r="F278" i="3"/>
  <c r="G278" i="3"/>
  <c r="H278" i="3"/>
  <c r="I278" i="3"/>
  <c r="J278" i="3"/>
  <c r="K278" i="3"/>
  <c r="D279" i="3"/>
  <c r="E279" i="3"/>
  <c r="F279" i="3"/>
  <c r="G279" i="3"/>
  <c r="H279" i="3"/>
  <c r="I279" i="3"/>
  <c r="J279" i="3"/>
  <c r="K279" i="3"/>
  <c r="D280" i="3"/>
  <c r="E280" i="3"/>
  <c r="F280" i="3"/>
  <c r="G280" i="3"/>
  <c r="H280" i="3"/>
  <c r="I280" i="3"/>
  <c r="J280" i="3"/>
  <c r="K280" i="3"/>
  <c r="D281" i="3"/>
  <c r="E281" i="3"/>
  <c r="F281" i="3"/>
  <c r="G281" i="3"/>
  <c r="H281" i="3"/>
  <c r="I281" i="3"/>
  <c r="J281" i="3"/>
  <c r="K281" i="3"/>
  <c r="D282" i="3"/>
  <c r="E282" i="3"/>
  <c r="F282" i="3"/>
  <c r="G282" i="3"/>
  <c r="H282" i="3"/>
  <c r="I282" i="3"/>
  <c r="J282" i="3"/>
  <c r="K282" i="3"/>
  <c r="D283" i="3"/>
  <c r="E283" i="3"/>
  <c r="F283" i="3"/>
  <c r="G283" i="3"/>
  <c r="H283" i="3"/>
  <c r="I283" i="3"/>
  <c r="J283" i="3"/>
  <c r="K283" i="3"/>
  <c r="D284" i="3"/>
  <c r="E284" i="3"/>
  <c r="F284" i="3"/>
  <c r="G284" i="3"/>
  <c r="H284" i="3"/>
  <c r="I284" i="3"/>
  <c r="J284" i="3"/>
  <c r="K284" i="3"/>
  <c r="D285" i="3"/>
  <c r="E285" i="3"/>
  <c r="F285" i="3"/>
  <c r="G285" i="3"/>
  <c r="H285" i="3"/>
  <c r="I285" i="3"/>
  <c r="J285" i="3"/>
  <c r="K285" i="3"/>
  <c r="D286" i="3"/>
  <c r="E286" i="3"/>
  <c r="F286" i="3"/>
  <c r="G286" i="3"/>
  <c r="H286" i="3"/>
  <c r="I286" i="3"/>
  <c r="J286" i="3"/>
  <c r="K286" i="3"/>
  <c r="D287" i="3"/>
  <c r="E287" i="3"/>
  <c r="F287" i="3"/>
  <c r="G287" i="3"/>
  <c r="H287" i="3"/>
  <c r="I287" i="3"/>
  <c r="J287" i="3"/>
  <c r="K287" i="3"/>
  <c r="D288" i="3"/>
  <c r="E288" i="3"/>
  <c r="F288" i="3"/>
  <c r="G288" i="3"/>
  <c r="H288" i="3"/>
  <c r="I288" i="3"/>
  <c r="J288" i="3"/>
  <c r="K288" i="3"/>
  <c r="D289" i="3"/>
  <c r="E289" i="3"/>
  <c r="F289" i="3"/>
  <c r="G289" i="3"/>
  <c r="H289" i="3"/>
  <c r="I289" i="3"/>
  <c r="J289" i="3"/>
  <c r="K289" i="3"/>
  <c r="D290" i="3"/>
  <c r="E290" i="3"/>
  <c r="F290" i="3"/>
  <c r="G290" i="3"/>
  <c r="H290" i="3"/>
  <c r="I290" i="3"/>
  <c r="J290" i="3"/>
  <c r="K290" i="3"/>
  <c r="D291" i="3"/>
  <c r="E291" i="3"/>
  <c r="F291" i="3"/>
  <c r="G291" i="3"/>
  <c r="H291" i="3"/>
  <c r="I291" i="3"/>
  <c r="J291" i="3"/>
  <c r="K291" i="3"/>
  <c r="D292" i="3"/>
  <c r="E292" i="3"/>
  <c r="F292" i="3"/>
  <c r="G292" i="3"/>
  <c r="H292" i="3"/>
  <c r="I292" i="3"/>
  <c r="J292" i="3"/>
  <c r="K292" i="3"/>
  <c r="D293" i="3"/>
  <c r="E293" i="3"/>
  <c r="F293" i="3"/>
  <c r="G293" i="3"/>
  <c r="H293" i="3"/>
  <c r="I293" i="3"/>
  <c r="J293" i="3"/>
  <c r="K293" i="3"/>
  <c r="D294" i="3"/>
  <c r="E294" i="3"/>
  <c r="F294" i="3"/>
  <c r="G294" i="3"/>
  <c r="H294" i="3"/>
  <c r="I294" i="3"/>
  <c r="J294" i="3"/>
  <c r="K294" i="3"/>
  <c r="D295" i="3"/>
  <c r="E295" i="3"/>
  <c r="F295" i="3"/>
  <c r="G295" i="3"/>
  <c r="H295" i="3"/>
  <c r="I295" i="3"/>
  <c r="J295" i="3"/>
  <c r="K295" i="3"/>
  <c r="D296" i="3"/>
  <c r="E296" i="3"/>
  <c r="F296" i="3"/>
  <c r="G296" i="3"/>
  <c r="H296" i="3"/>
  <c r="I296" i="3"/>
  <c r="J296" i="3"/>
  <c r="K296" i="3"/>
  <c r="D297" i="3"/>
  <c r="E297" i="3"/>
  <c r="F297" i="3"/>
  <c r="G297" i="3"/>
  <c r="H297" i="3"/>
  <c r="I297" i="3"/>
  <c r="J297" i="3"/>
  <c r="K297" i="3"/>
  <c r="D298" i="3"/>
  <c r="E298" i="3"/>
  <c r="F298" i="3"/>
  <c r="G298" i="3"/>
  <c r="H298" i="3"/>
  <c r="I298" i="3"/>
  <c r="J298" i="3"/>
  <c r="K298" i="3"/>
  <c r="D299" i="3"/>
  <c r="E299" i="3"/>
  <c r="F299" i="3"/>
  <c r="G299" i="3"/>
  <c r="H299" i="3"/>
  <c r="I299" i="3"/>
  <c r="J299" i="3"/>
  <c r="K299" i="3"/>
  <c r="D300" i="3"/>
  <c r="E300" i="3"/>
  <c r="F300" i="3"/>
  <c r="G300" i="3"/>
  <c r="H300" i="3"/>
  <c r="I300" i="3"/>
  <c r="J300" i="3"/>
  <c r="K300" i="3"/>
  <c r="D301" i="3"/>
  <c r="E301" i="3"/>
  <c r="F301" i="3"/>
  <c r="G301" i="3"/>
  <c r="H301" i="3"/>
  <c r="I301" i="3"/>
  <c r="J301" i="3"/>
  <c r="K301" i="3"/>
  <c r="D302" i="3"/>
  <c r="E302" i="3"/>
  <c r="F302" i="3"/>
  <c r="G302" i="3"/>
  <c r="H302" i="3"/>
  <c r="I302" i="3"/>
  <c r="J302" i="3"/>
  <c r="K302" i="3"/>
  <c r="D303" i="3"/>
  <c r="E303" i="3"/>
  <c r="F303" i="3"/>
  <c r="G303" i="3"/>
  <c r="H303" i="3"/>
  <c r="I303" i="3"/>
  <c r="J303" i="3"/>
  <c r="K303" i="3"/>
  <c r="D304" i="3"/>
  <c r="E304" i="3"/>
  <c r="F304" i="3"/>
  <c r="G304" i="3"/>
  <c r="H304" i="3"/>
  <c r="I304" i="3"/>
  <c r="J304" i="3"/>
  <c r="K304" i="3"/>
  <c r="D305" i="3"/>
  <c r="E305" i="3"/>
  <c r="F305" i="3"/>
  <c r="G305" i="3"/>
  <c r="H305" i="3"/>
  <c r="I305" i="3"/>
  <c r="J305" i="3"/>
  <c r="K305" i="3"/>
  <c r="D306" i="3"/>
  <c r="E306" i="3"/>
  <c r="F306" i="3"/>
  <c r="G306" i="3"/>
  <c r="H306" i="3"/>
  <c r="I306" i="3"/>
  <c r="J306" i="3"/>
  <c r="K306" i="3"/>
  <c r="D307" i="3"/>
  <c r="E307" i="3"/>
  <c r="F307" i="3"/>
  <c r="G307" i="3"/>
  <c r="H307" i="3"/>
  <c r="I307" i="3"/>
  <c r="J307" i="3"/>
  <c r="K307" i="3"/>
  <c r="D308" i="3"/>
  <c r="E308" i="3"/>
  <c r="F308" i="3"/>
  <c r="G308" i="3"/>
  <c r="H308" i="3"/>
  <c r="I308" i="3"/>
  <c r="J308" i="3"/>
  <c r="K308" i="3"/>
  <c r="D309" i="3"/>
  <c r="E309" i="3"/>
  <c r="F309" i="3"/>
  <c r="G309" i="3"/>
  <c r="H309" i="3"/>
  <c r="I309" i="3"/>
  <c r="J309" i="3"/>
  <c r="K309" i="3"/>
  <c r="D310" i="3"/>
  <c r="E310" i="3"/>
  <c r="F310" i="3"/>
  <c r="G310" i="3"/>
  <c r="H310" i="3"/>
  <c r="I310" i="3"/>
  <c r="J310" i="3"/>
  <c r="K310" i="3"/>
  <c r="D311" i="3"/>
  <c r="E311" i="3"/>
  <c r="F311" i="3"/>
  <c r="G311" i="3"/>
  <c r="H311" i="3"/>
  <c r="I311" i="3"/>
  <c r="J311" i="3"/>
  <c r="K311" i="3"/>
  <c r="D312" i="3"/>
  <c r="E312" i="3"/>
  <c r="F312" i="3"/>
  <c r="G312" i="3"/>
  <c r="H312" i="3"/>
  <c r="I312" i="3"/>
  <c r="J312" i="3"/>
  <c r="K312" i="3"/>
  <c r="D313" i="3"/>
  <c r="E313" i="3"/>
  <c r="F313" i="3"/>
  <c r="G313" i="3"/>
  <c r="H313" i="3"/>
  <c r="I313" i="3"/>
  <c r="J313" i="3"/>
  <c r="K313" i="3"/>
  <c r="D314" i="3"/>
  <c r="E314" i="3"/>
  <c r="F314" i="3"/>
  <c r="G314" i="3"/>
  <c r="H314" i="3"/>
  <c r="I314" i="3"/>
  <c r="J314" i="3"/>
  <c r="K314" i="3"/>
  <c r="D315" i="3"/>
  <c r="E315" i="3"/>
  <c r="F315" i="3"/>
  <c r="G315" i="3"/>
  <c r="H315" i="3"/>
  <c r="I315" i="3"/>
  <c r="J315" i="3"/>
  <c r="K315" i="3"/>
  <c r="D316" i="3"/>
  <c r="E316" i="3"/>
  <c r="F316" i="3"/>
  <c r="G316" i="3"/>
  <c r="H316" i="3"/>
  <c r="I316" i="3"/>
  <c r="J316" i="3"/>
  <c r="K316" i="3"/>
  <c r="D317" i="3"/>
  <c r="E317" i="3"/>
  <c r="F317" i="3"/>
  <c r="G317" i="3"/>
  <c r="H317" i="3"/>
  <c r="I317" i="3"/>
  <c r="J317" i="3"/>
  <c r="K317" i="3"/>
  <c r="D318" i="3"/>
  <c r="E318" i="3"/>
  <c r="F318" i="3"/>
  <c r="G318" i="3"/>
  <c r="H318" i="3"/>
  <c r="I318" i="3"/>
  <c r="J318" i="3"/>
  <c r="K318" i="3"/>
  <c r="D319" i="3"/>
  <c r="E319" i="3"/>
  <c r="F319" i="3"/>
  <c r="G319" i="3"/>
  <c r="H319" i="3"/>
  <c r="I319" i="3"/>
  <c r="J319" i="3"/>
  <c r="K319" i="3"/>
  <c r="D320" i="3"/>
  <c r="E320" i="3"/>
  <c r="F320" i="3"/>
  <c r="G320" i="3"/>
  <c r="H320" i="3"/>
  <c r="I320" i="3"/>
  <c r="J320" i="3"/>
  <c r="K320" i="3"/>
  <c r="D321" i="3"/>
  <c r="E321" i="3"/>
  <c r="F321" i="3"/>
  <c r="G321" i="3"/>
  <c r="H321" i="3"/>
  <c r="I321" i="3"/>
  <c r="J321" i="3"/>
  <c r="K321" i="3"/>
  <c r="D322" i="3"/>
  <c r="E322" i="3"/>
  <c r="F322" i="3"/>
  <c r="G322" i="3"/>
  <c r="H322" i="3"/>
  <c r="I322" i="3"/>
  <c r="J322" i="3"/>
  <c r="K322" i="3"/>
  <c r="D323" i="3"/>
  <c r="E323" i="3"/>
  <c r="F323" i="3"/>
  <c r="G323" i="3"/>
  <c r="H323" i="3"/>
  <c r="I323" i="3"/>
  <c r="J323" i="3"/>
  <c r="K323" i="3"/>
  <c r="D324" i="3"/>
  <c r="E324" i="3"/>
  <c r="F324" i="3"/>
  <c r="G324" i="3"/>
  <c r="H324" i="3"/>
  <c r="I324" i="3"/>
  <c r="J324" i="3"/>
  <c r="K324" i="3"/>
  <c r="D325" i="3"/>
  <c r="E325" i="3"/>
  <c r="F325" i="3"/>
  <c r="G325" i="3"/>
  <c r="H325" i="3"/>
  <c r="I325" i="3"/>
  <c r="J325" i="3"/>
  <c r="K325" i="3"/>
  <c r="D326" i="3"/>
  <c r="E326" i="3"/>
  <c r="F326" i="3"/>
  <c r="G326" i="3"/>
  <c r="H326" i="3"/>
  <c r="I326" i="3"/>
  <c r="J326" i="3"/>
  <c r="K326" i="3"/>
  <c r="D327" i="3"/>
  <c r="E327" i="3"/>
  <c r="F327" i="3"/>
  <c r="G327" i="3"/>
  <c r="H327" i="3"/>
  <c r="I327" i="3"/>
  <c r="J327" i="3"/>
  <c r="K327" i="3"/>
  <c r="D328" i="3"/>
  <c r="E328" i="3"/>
  <c r="F328" i="3"/>
  <c r="G328" i="3"/>
  <c r="H328" i="3"/>
  <c r="I328" i="3"/>
  <c r="J328" i="3"/>
  <c r="K328" i="3"/>
  <c r="D329" i="3"/>
  <c r="E329" i="3"/>
  <c r="F329" i="3"/>
  <c r="G329" i="3"/>
  <c r="H329" i="3"/>
  <c r="I329" i="3"/>
  <c r="J329" i="3"/>
  <c r="K329" i="3"/>
  <c r="D330" i="3"/>
  <c r="E330" i="3"/>
  <c r="F330" i="3"/>
  <c r="G330" i="3"/>
  <c r="H330" i="3"/>
  <c r="I330" i="3"/>
  <c r="J330" i="3"/>
  <c r="K330" i="3"/>
  <c r="D331" i="3"/>
  <c r="E331" i="3"/>
  <c r="F331" i="3"/>
  <c r="G331" i="3"/>
  <c r="H331" i="3"/>
  <c r="I331" i="3"/>
  <c r="J331" i="3"/>
  <c r="K331" i="3"/>
  <c r="D332" i="3"/>
  <c r="E332" i="3"/>
  <c r="F332" i="3"/>
  <c r="G332" i="3"/>
  <c r="H332" i="3"/>
  <c r="I332" i="3"/>
  <c r="J332" i="3"/>
  <c r="K332" i="3"/>
  <c r="D333" i="3"/>
  <c r="E333" i="3"/>
  <c r="F333" i="3"/>
  <c r="G333" i="3"/>
  <c r="H333" i="3"/>
  <c r="I333" i="3"/>
  <c r="J333" i="3"/>
  <c r="K333" i="3"/>
  <c r="D334" i="3"/>
  <c r="E334" i="3"/>
  <c r="F334" i="3"/>
  <c r="G334" i="3"/>
  <c r="H334" i="3"/>
  <c r="I334" i="3"/>
  <c r="J334" i="3"/>
  <c r="K334" i="3"/>
  <c r="D335" i="3"/>
  <c r="E335" i="3"/>
  <c r="F335" i="3"/>
  <c r="G335" i="3"/>
  <c r="H335" i="3"/>
  <c r="I335" i="3"/>
  <c r="J335" i="3"/>
  <c r="K335" i="3"/>
  <c r="D336" i="3"/>
  <c r="E336" i="3"/>
  <c r="F336" i="3"/>
  <c r="G336" i="3"/>
  <c r="H336" i="3"/>
  <c r="I336" i="3"/>
  <c r="J336" i="3"/>
  <c r="K336" i="3"/>
  <c r="D337" i="3"/>
  <c r="E337" i="3"/>
  <c r="F337" i="3"/>
  <c r="G337" i="3"/>
  <c r="H337" i="3"/>
  <c r="I337" i="3"/>
  <c r="J337" i="3"/>
  <c r="K337" i="3"/>
  <c r="D338" i="3"/>
  <c r="E338" i="3"/>
  <c r="F338" i="3"/>
  <c r="G338" i="3"/>
  <c r="H338" i="3"/>
  <c r="I338" i="3"/>
  <c r="J338" i="3"/>
  <c r="K338" i="3"/>
  <c r="D339" i="3"/>
  <c r="E339" i="3"/>
  <c r="F339" i="3"/>
  <c r="G339" i="3"/>
  <c r="H339" i="3"/>
  <c r="I339" i="3"/>
  <c r="J339" i="3"/>
  <c r="K339" i="3"/>
  <c r="D340" i="3"/>
  <c r="E340" i="3"/>
  <c r="F340" i="3"/>
  <c r="G340" i="3"/>
  <c r="H340" i="3"/>
  <c r="I340" i="3"/>
  <c r="J340" i="3"/>
  <c r="K340" i="3"/>
  <c r="D341" i="3"/>
  <c r="E341" i="3"/>
  <c r="F341" i="3"/>
  <c r="G341" i="3"/>
  <c r="H341" i="3"/>
  <c r="I341" i="3"/>
  <c r="J341" i="3"/>
  <c r="K341" i="3"/>
  <c r="D342" i="3"/>
  <c r="E342" i="3"/>
  <c r="F342" i="3"/>
  <c r="G342" i="3"/>
  <c r="H342" i="3"/>
  <c r="I342" i="3"/>
  <c r="J342" i="3"/>
  <c r="K342" i="3"/>
  <c r="D343" i="3"/>
  <c r="E343" i="3"/>
  <c r="F343" i="3"/>
  <c r="G343" i="3"/>
  <c r="H343" i="3"/>
  <c r="I343" i="3"/>
  <c r="J343" i="3"/>
  <c r="K343" i="3"/>
  <c r="D344" i="3"/>
  <c r="E344" i="3"/>
  <c r="F344" i="3"/>
  <c r="G344" i="3"/>
  <c r="H344" i="3"/>
  <c r="I344" i="3"/>
  <c r="J344" i="3"/>
  <c r="K344" i="3"/>
  <c r="D345" i="3"/>
  <c r="E345" i="3"/>
  <c r="F345" i="3"/>
  <c r="G345" i="3"/>
  <c r="H345" i="3"/>
  <c r="I345" i="3"/>
  <c r="J345" i="3"/>
  <c r="K345" i="3"/>
  <c r="D346" i="3"/>
  <c r="E346" i="3"/>
  <c r="F346" i="3"/>
  <c r="G346" i="3"/>
  <c r="H346" i="3"/>
  <c r="I346" i="3"/>
  <c r="J346" i="3"/>
  <c r="K346" i="3"/>
  <c r="D347" i="3"/>
  <c r="E347" i="3"/>
  <c r="F347" i="3"/>
  <c r="G347" i="3"/>
  <c r="H347" i="3"/>
  <c r="I347" i="3"/>
  <c r="J347" i="3"/>
  <c r="K347" i="3"/>
  <c r="D348" i="3"/>
  <c r="E348" i="3"/>
  <c r="F348" i="3"/>
  <c r="G348" i="3"/>
  <c r="H348" i="3"/>
  <c r="I348" i="3"/>
  <c r="J348" i="3"/>
  <c r="K348" i="3"/>
  <c r="D349" i="3"/>
  <c r="E349" i="3"/>
  <c r="F349" i="3"/>
  <c r="G349" i="3"/>
  <c r="H349" i="3"/>
  <c r="I349" i="3"/>
  <c r="J349" i="3"/>
  <c r="K349" i="3"/>
  <c r="D350" i="3"/>
  <c r="E350" i="3"/>
  <c r="F350" i="3"/>
  <c r="G350" i="3"/>
  <c r="H350" i="3"/>
  <c r="I350" i="3"/>
  <c r="J350" i="3"/>
  <c r="K350" i="3"/>
  <c r="D351" i="3"/>
  <c r="E351" i="3"/>
  <c r="F351" i="3"/>
  <c r="G351" i="3"/>
  <c r="H351" i="3"/>
  <c r="I351" i="3"/>
  <c r="J351" i="3"/>
  <c r="K351" i="3"/>
  <c r="D352" i="3"/>
  <c r="E352" i="3"/>
  <c r="F352" i="3"/>
  <c r="G352" i="3"/>
  <c r="H352" i="3"/>
  <c r="I352" i="3"/>
  <c r="J352" i="3"/>
  <c r="K352" i="3"/>
  <c r="D353" i="3"/>
  <c r="E353" i="3"/>
  <c r="F353" i="3"/>
  <c r="G353" i="3"/>
  <c r="H353" i="3"/>
  <c r="I353" i="3"/>
  <c r="J353" i="3"/>
  <c r="K353" i="3"/>
  <c r="D354" i="3"/>
  <c r="E354" i="3"/>
  <c r="F354" i="3"/>
  <c r="G354" i="3"/>
  <c r="H354" i="3"/>
  <c r="I354" i="3"/>
  <c r="J354" i="3"/>
  <c r="K354" i="3"/>
  <c r="D355" i="3"/>
  <c r="E355" i="3"/>
  <c r="F355" i="3"/>
  <c r="G355" i="3"/>
  <c r="H355" i="3"/>
  <c r="I355" i="3"/>
  <c r="J355" i="3"/>
  <c r="K355" i="3"/>
  <c r="D356" i="3"/>
  <c r="E356" i="3"/>
  <c r="F356" i="3"/>
  <c r="G356" i="3"/>
  <c r="H356" i="3"/>
  <c r="I356" i="3"/>
  <c r="J356" i="3"/>
  <c r="K356" i="3"/>
  <c r="D357" i="3"/>
  <c r="E357" i="3"/>
  <c r="F357" i="3"/>
  <c r="G357" i="3"/>
  <c r="H357" i="3"/>
  <c r="I357" i="3"/>
  <c r="J357" i="3"/>
  <c r="K357" i="3"/>
  <c r="D358" i="3"/>
  <c r="E358" i="3"/>
  <c r="F358" i="3"/>
  <c r="G358" i="3"/>
  <c r="H358" i="3"/>
  <c r="I358" i="3"/>
  <c r="J358" i="3"/>
  <c r="K358" i="3"/>
  <c r="D359" i="3"/>
  <c r="E359" i="3"/>
  <c r="F359" i="3"/>
  <c r="G359" i="3"/>
  <c r="H359" i="3"/>
  <c r="I359" i="3"/>
  <c r="J359" i="3"/>
  <c r="K359" i="3"/>
  <c r="D360" i="3"/>
  <c r="E360" i="3"/>
  <c r="F360" i="3"/>
  <c r="G360" i="3"/>
  <c r="H360" i="3"/>
  <c r="I360" i="3"/>
  <c r="J360" i="3"/>
  <c r="K360" i="3"/>
  <c r="D361" i="3"/>
  <c r="E361" i="3"/>
  <c r="F361" i="3"/>
  <c r="G361" i="3"/>
  <c r="H361" i="3"/>
  <c r="I361" i="3"/>
  <c r="J361" i="3"/>
  <c r="K361" i="3"/>
  <c r="D362" i="3"/>
  <c r="E362" i="3"/>
  <c r="F362" i="3"/>
  <c r="G362" i="3"/>
  <c r="H362" i="3"/>
  <c r="I362" i="3"/>
  <c r="J362" i="3"/>
  <c r="K362" i="3"/>
  <c r="D363" i="3"/>
  <c r="E363" i="3"/>
  <c r="F363" i="3"/>
  <c r="G363" i="3"/>
  <c r="H363" i="3"/>
  <c r="I363" i="3"/>
  <c r="J363" i="3"/>
  <c r="K363" i="3"/>
  <c r="D364" i="3"/>
  <c r="E364" i="3"/>
  <c r="F364" i="3"/>
  <c r="G364" i="3"/>
  <c r="H364" i="3"/>
  <c r="I364" i="3"/>
  <c r="J364" i="3"/>
  <c r="K364" i="3"/>
  <c r="D365" i="3"/>
  <c r="E365" i="3"/>
  <c r="F365" i="3"/>
  <c r="G365" i="3"/>
  <c r="H365" i="3"/>
  <c r="I365" i="3"/>
  <c r="J365" i="3"/>
  <c r="K365" i="3"/>
  <c r="D366" i="3"/>
  <c r="E366" i="3"/>
  <c r="F366" i="3"/>
  <c r="G366" i="3"/>
  <c r="H366" i="3"/>
  <c r="I366" i="3"/>
  <c r="J366" i="3"/>
  <c r="K366" i="3"/>
  <c r="D367" i="3"/>
  <c r="E367" i="3"/>
  <c r="F367" i="3"/>
  <c r="G367" i="3"/>
  <c r="H367" i="3"/>
  <c r="I367" i="3"/>
  <c r="J367" i="3"/>
  <c r="K367" i="3"/>
  <c r="D368" i="3"/>
  <c r="E368" i="3"/>
  <c r="F368" i="3"/>
  <c r="G368" i="3"/>
  <c r="H368" i="3"/>
  <c r="I368" i="3"/>
  <c r="J368" i="3"/>
  <c r="K368" i="3"/>
  <c r="D369" i="3"/>
  <c r="E369" i="3"/>
  <c r="F369" i="3"/>
  <c r="G369" i="3"/>
  <c r="H369" i="3"/>
  <c r="I369" i="3"/>
  <c r="J369" i="3"/>
  <c r="K369" i="3"/>
  <c r="D370" i="3"/>
  <c r="E370" i="3"/>
  <c r="F370" i="3"/>
  <c r="G370" i="3"/>
  <c r="H370" i="3"/>
  <c r="I370" i="3"/>
  <c r="J370" i="3"/>
  <c r="K370" i="3"/>
  <c r="D371" i="3"/>
  <c r="E371" i="3"/>
  <c r="F371" i="3"/>
  <c r="G371" i="3"/>
  <c r="H371" i="3"/>
  <c r="I371" i="3"/>
  <c r="J371" i="3"/>
  <c r="K371" i="3"/>
  <c r="D372" i="3"/>
  <c r="E372" i="3"/>
  <c r="F372" i="3"/>
  <c r="G372" i="3"/>
  <c r="H372" i="3"/>
  <c r="I372" i="3"/>
  <c r="J372" i="3"/>
  <c r="K372" i="3"/>
  <c r="D373" i="3"/>
  <c r="E373" i="3"/>
  <c r="F373" i="3"/>
  <c r="G373" i="3"/>
  <c r="H373" i="3"/>
  <c r="I373" i="3"/>
  <c r="J373" i="3"/>
  <c r="K373" i="3"/>
  <c r="D374" i="3"/>
  <c r="E374" i="3"/>
  <c r="F374" i="3"/>
  <c r="G374" i="3"/>
  <c r="H374" i="3"/>
  <c r="I374" i="3"/>
  <c r="J374" i="3"/>
  <c r="K374" i="3"/>
  <c r="D375" i="3"/>
  <c r="E375" i="3"/>
  <c r="F375" i="3"/>
  <c r="G375" i="3"/>
  <c r="H375" i="3"/>
  <c r="I375" i="3"/>
  <c r="J375" i="3"/>
  <c r="K375" i="3"/>
  <c r="D376" i="3"/>
  <c r="E376" i="3"/>
  <c r="F376" i="3"/>
  <c r="G376" i="3"/>
  <c r="H376" i="3"/>
  <c r="I376" i="3"/>
  <c r="J376" i="3"/>
  <c r="K376" i="3"/>
  <c r="D377" i="3"/>
  <c r="E377" i="3"/>
  <c r="F377" i="3"/>
  <c r="G377" i="3"/>
  <c r="H377" i="3"/>
  <c r="I377" i="3"/>
  <c r="J377" i="3"/>
  <c r="K377" i="3"/>
  <c r="D378" i="3"/>
  <c r="E378" i="3"/>
  <c r="F378" i="3"/>
  <c r="G378" i="3"/>
  <c r="H378" i="3"/>
  <c r="I378" i="3"/>
  <c r="J378" i="3"/>
  <c r="K378" i="3"/>
  <c r="D379" i="3"/>
  <c r="E379" i="3"/>
  <c r="F379" i="3"/>
  <c r="G379" i="3"/>
  <c r="H379" i="3"/>
  <c r="I379" i="3"/>
  <c r="J379" i="3"/>
  <c r="K379" i="3"/>
  <c r="D380" i="3"/>
  <c r="E380" i="3"/>
  <c r="F380" i="3"/>
  <c r="G380" i="3"/>
  <c r="H380" i="3"/>
  <c r="I380" i="3"/>
  <c r="J380" i="3"/>
  <c r="K380" i="3"/>
  <c r="D381" i="3"/>
  <c r="E381" i="3"/>
  <c r="F381" i="3"/>
  <c r="G381" i="3"/>
  <c r="H381" i="3"/>
  <c r="I381" i="3"/>
  <c r="J381" i="3"/>
  <c r="K381" i="3"/>
  <c r="D382" i="3"/>
  <c r="E382" i="3"/>
  <c r="F382" i="3"/>
  <c r="G382" i="3"/>
  <c r="H382" i="3"/>
  <c r="I382" i="3"/>
  <c r="J382" i="3"/>
  <c r="K382" i="3"/>
  <c r="D383" i="3"/>
  <c r="E383" i="3"/>
  <c r="F383" i="3"/>
  <c r="G383" i="3"/>
  <c r="H383" i="3"/>
  <c r="I383" i="3"/>
  <c r="J383" i="3"/>
  <c r="K383" i="3"/>
  <c r="D384" i="3"/>
  <c r="E384" i="3"/>
  <c r="F384" i="3"/>
  <c r="G384" i="3"/>
  <c r="H384" i="3"/>
  <c r="I384" i="3"/>
  <c r="J384" i="3"/>
  <c r="K384" i="3"/>
  <c r="D385" i="3"/>
  <c r="E385" i="3"/>
  <c r="F385" i="3"/>
  <c r="G385" i="3"/>
  <c r="H385" i="3"/>
  <c r="I385" i="3"/>
  <c r="J385" i="3"/>
  <c r="K385" i="3"/>
  <c r="D386" i="3"/>
  <c r="E386" i="3"/>
  <c r="F386" i="3"/>
  <c r="G386" i="3"/>
  <c r="H386" i="3"/>
  <c r="I386" i="3"/>
  <c r="J386" i="3"/>
  <c r="K386" i="3"/>
  <c r="D387" i="3"/>
  <c r="E387" i="3"/>
  <c r="F387" i="3"/>
  <c r="G387" i="3"/>
  <c r="H387" i="3"/>
  <c r="I387" i="3"/>
  <c r="J387" i="3"/>
  <c r="K387" i="3"/>
  <c r="D388" i="3"/>
  <c r="E388" i="3"/>
  <c r="F388" i="3"/>
  <c r="G388" i="3"/>
  <c r="H388" i="3"/>
  <c r="I388" i="3"/>
  <c r="J388" i="3"/>
  <c r="K388" i="3"/>
  <c r="D389" i="3"/>
  <c r="E389" i="3"/>
  <c r="F389" i="3"/>
  <c r="G389" i="3"/>
  <c r="H389" i="3"/>
  <c r="I389" i="3"/>
  <c r="J389" i="3"/>
  <c r="K389" i="3"/>
  <c r="D390" i="3"/>
  <c r="E390" i="3"/>
  <c r="F390" i="3"/>
  <c r="G390" i="3"/>
  <c r="H390" i="3"/>
  <c r="I390" i="3"/>
  <c r="J390" i="3"/>
  <c r="K390" i="3"/>
  <c r="D391" i="3"/>
  <c r="E391" i="3"/>
  <c r="F391" i="3"/>
  <c r="G391" i="3"/>
  <c r="H391" i="3"/>
  <c r="I391" i="3"/>
  <c r="J391" i="3"/>
  <c r="K391" i="3"/>
  <c r="D392" i="3"/>
  <c r="E392" i="3"/>
  <c r="F392" i="3"/>
  <c r="G392" i="3"/>
  <c r="H392" i="3"/>
  <c r="I392" i="3"/>
  <c r="J392" i="3"/>
  <c r="K392" i="3"/>
  <c r="D393" i="3"/>
  <c r="E393" i="3"/>
  <c r="F393" i="3"/>
  <c r="G393" i="3"/>
  <c r="H393" i="3"/>
  <c r="I393" i="3"/>
  <c r="J393" i="3"/>
  <c r="K393" i="3"/>
  <c r="D394" i="3"/>
  <c r="E394" i="3"/>
  <c r="F394" i="3"/>
  <c r="G394" i="3"/>
  <c r="H394" i="3"/>
  <c r="I394" i="3"/>
  <c r="J394" i="3"/>
  <c r="K394" i="3"/>
  <c r="D395" i="3"/>
  <c r="E395" i="3"/>
  <c r="F395" i="3"/>
  <c r="G395" i="3"/>
  <c r="H395" i="3"/>
  <c r="I395" i="3"/>
  <c r="J395" i="3"/>
  <c r="K395" i="3"/>
  <c r="D396" i="3"/>
  <c r="E396" i="3"/>
  <c r="F396" i="3"/>
  <c r="G396" i="3"/>
  <c r="H396" i="3"/>
  <c r="I396" i="3"/>
  <c r="J396" i="3"/>
  <c r="K396" i="3"/>
  <c r="D397" i="3"/>
  <c r="E397" i="3"/>
  <c r="F397" i="3"/>
  <c r="G397" i="3"/>
  <c r="H397" i="3"/>
  <c r="I397" i="3"/>
  <c r="J397" i="3"/>
  <c r="K397" i="3"/>
  <c r="D398" i="3"/>
  <c r="E398" i="3"/>
  <c r="F398" i="3"/>
  <c r="G398" i="3"/>
  <c r="H398" i="3"/>
  <c r="I398" i="3"/>
  <c r="J398" i="3"/>
  <c r="K398" i="3"/>
  <c r="D399" i="3"/>
  <c r="E399" i="3"/>
  <c r="F399" i="3"/>
  <c r="G399" i="3"/>
  <c r="H399" i="3"/>
  <c r="I399" i="3"/>
  <c r="J399" i="3"/>
  <c r="K399" i="3"/>
  <c r="D400" i="3"/>
  <c r="E400" i="3"/>
  <c r="F400" i="3"/>
  <c r="G400" i="3"/>
  <c r="H400" i="3"/>
  <c r="I400" i="3"/>
  <c r="J400" i="3"/>
  <c r="K400" i="3"/>
  <c r="D401" i="3"/>
  <c r="E401" i="3"/>
  <c r="F401" i="3"/>
  <c r="G401" i="3"/>
  <c r="H401" i="3"/>
  <c r="I401" i="3"/>
  <c r="J401" i="3"/>
  <c r="K401" i="3"/>
  <c r="D402" i="3"/>
  <c r="E402" i="3"/>
  <c r="F402" i="3"/>
  <c r="G402" i="3"/>
  <c r="H402" i="3"/>
  <c r="I402" i="3"/>
  <c r="J402" i="3"/>
  <c r="K402" i="3"/>
  <c r="D403" i="3"/>
  <c r="E403" i="3"/>
  <c r="F403" i="3"/>
  <c r="G403" i="3"/>
  <c r="H403" i="3"/>
  <c r="I403" i="3"/>
  <c r="J403" i="3"/>
  <c r="K403" i="3"/>
  <c r="D404" i="3"/>
  <c r="E404" i="3"/>
  <c r="F404" i="3"/>
  <c r="G404" i="3"/>
  <c r="H404" i="3"/>
  <c r="I404" i="3"/>
  <c r="J404" i="3"/>
  <c r="K404" i="3"/>
  <c r="D405" i="3"/>
  <c r="E405" i="3"/>
  <c r="F405" i="3"/>
  <c r="G405" i="3"/>
  <c r="H405" i="3"/>
  <c r="I405" i="3"/>
  <c r="J405" i="3"/>
  <c r="K405" i="3"/>
  <c r="D406" i="3"/>
  <c r="E406" i="3"/>
  <c r="F406" i="3"/>
  <c r="G406" i="3"/>
  <c r="H406" i="3"/>
  <c r="I406" i="3"/>
  <c r="J406" i="3"/>
  <c r="K406" i="3"/>
  <c r="D407" i="3"/>
  <c r="E407" i="3"/>
  <c r="F407" i="3"/>
  <c r="G407" i="3"/>
  <c r="H407" i="3"/>
  <c r="I407" i="3"/>
  <c r="J407" i="3"/>
  <c r="K407" i="3"/>
  <c r="D408" i="3"/>
  <c r="E408" i="3"/>
  <c r="F408" i="3"/>
  <c r="G408" i="3"/>
  <c r="H408" i="3"/>
  <c r="I408" i="3"/>
  <c r="J408" i="3"/>
  <c r="K408" i="3"/>
  <c r="D409" i="3"/>
  <c r="E409" i="3"/>
  <c r="F409" i="3"/>
  <c r="G409" i="3"/>
  <c r="H409" i="3"/>
  <c r="I409" i="3"/>
  <c r="J409" i="3"/>
  <c r="K409" i="3"/>
  <c r="D410" i="3"/>
  <c r="E410" i="3"/>
  <c r="F410" i="3"/>
  <c r="G410" i="3"/>
  <c r="H410" i="3"/>
  <c r="I410" i="3"/>
  <c r="J410" i="3"/>
  <c r="K410" i="3"/>
  <c r="D411" i="3"/>
  <c r="E411" i="3"/>
  <c r="F411" i="3"/>
  <c r="G411" i="3"/>
  <c r="H411" i="3"/>
  <c r="I411" i="3"/>
  <c r="J411" i="3"/>
  <c r="K411" i="3"/>
  <c r="D412" i="3"/>
  <c r="E412" i="3"/>
  <c r="F412" i="3"/>
  <c r="G412" i="3"/>
  <c r="H412" i="3"/>
  <c r="I412" i="3"/>
  <c r="J412" i="3"/>
  <c r="K412" i="3"/>
  <c r="D413" i="3"/>
  <c r="E413" i="3"/>
  <c r="F413" i="3"/>
  <c r="G413" i="3"/>
  <c r="H413" i="3"/>
  <c r="I413" i="3"/>
  <c r="J413" i="3"/>
  <c r="K413" i="3"/>
  <c r="D414" i="3"/>
  <c r="E414" i="3"/>
  <c r="F414" i="3"/>
  <c r="G414" i="3"/>
  <c r="H414" i="3"/>
  <c r="I414" i="3"/>
  <c r="J414" i="3"/>
  <c r="K414" i="3"/>
  <c r="D415" i="3"/>
  <c r="E415" i="3"/>
  <c r="F415" i="3"/>
  <c r="G415" i="3"/>
  <c r="H415" i="3"/>
  <c r="I415" i="3"/>
  <c r="J415" i="3"/>
  <c r="K415" i="3"/>
  <c r="D416" i="3"/>
  <c r="E416" i="3"/>
  <c r="F416" i="3"/>
  <c r="G416" i="3"/>
  <c r="H416" i="3"/>
  <c r="I416" i="3"/>
  <c r="J416" i="3"/>
  <c r="K416" i="3"/>
  <c r="D417" i="3"/>
  <c r="E417" i="3"/>
  <c r="F417" i="3"/>
  <c r="G417" i="3"/>
  <c r="H417" i="3"/>
  <c r="I417" i="3"/>
  <c r="J417" i="3"/>
  <c r="K417" i="3"/>
  <c r="D418" i="3"/>
  <c r="E418" i="3"/>
  <c r="F418" i="3"/>
  <c r="G418" i="3"/>
  <c r="H418" i="3"/>
  <c r="I418" i="3"/>
  <c r="J418" i="3"/>
  <c r="K418" i="3"/>
  <c r="D419" i="3"/>
  <c r="E419" i="3"/>
  <c r="F419" i="3"/>
  <c r="G419" i="3"/>
  <c r="H419" i="3"/>
  <c r="I419" i="3"/>
  <c r="J419" i="3"/>
  <c r="K419" i="3"/>
  <c r="K10" i="3"/>
  <c r="J10" i="3"/>
  <c r="I10" i="3"/>
  <c r="H10" i="3"/>
  <c r="G10" i="3"/>
  <c r="D10" i="3"/>
  <c r="F10" i="3"/>
  <c r="E10" i="3"/>
  <c r="D421" i="3"/>
  <c r="D422" i="3"/>
  <c r="D423" i="3"/>
  <c r="D424" i="3"/>
  <c r="D425" i="3"/>
  <c r="D426" i="3"/>
  <c r="D420" i="3"/>
  <c r="AG1" i="1"/>
  <c r="AQ20" i="1" s="1"/>
  <c r="M18" i="1"/>
  <c r="M17" i="1"/>
  <c r="E18" i="1"/>
  <c r="E17" i="1"/>
  <c r="AE28" i="1"/>
  <c r="AI28" i="1" s="1"/>
  <c r="AL28" i="1"/>
  <c r="AA17" i="1"/>
  <c r="S17" i="1"/>
  <c r="AE29" i="1"/>
  <c r="AH29" i="1" s="1"/>
  <c r="AI29" i="1"/>
  <c r="S18" i="1"/>
  <c r="AL29" i="1"/>
  <c r="AO29" i="1" s="1"/>
  <c r="AA18" i="1"/>
  <c r="AP29" i="1"/>
  <c r="AO28" i="1"/>
  <c r="AP28" i="1"/>
  <c r="AH28" i="1"/>
  <c r="AK17" i="1" l="1"/>
  <c r="AK15" i="1"/>
  <c r="AG13" i="1"/>
  <c r="AI16" i="1"/>
  <c r="AI14" i="1"/>
  <c r="AI12" i="1"/>
  <c r="S9" i="1"/>
  <c r="U9" i="1" s="1"/>
  <c r="R4" i="1"/>
  <c r="AE16" i="1"/>
  <c r="AE14" i="1"/>
  <c r="AK11" i="1"/>
  <c r="AE13" i="1"/>
  <c r="AG17" i="1"/>
  <c r="AM14" i="1"/>
  <c r="AM12" i="1"/>
  <c r="C14" i="1"/>
  <c r="M14" i="1" s="1"/>
  <c r="AL14" i="1"/>
  <c r="AL16" i="1"/>
  <c r="AF13" i="1"/>
  <c r="AJ11" i="1"/>
  <c r="AH16" i="1"/>
  <c r="BD16" i="1" s="1"/>
  <c r="AI15" i="1"/>
  <c r="AK14" i="1"/>
  <c r="C13" i="1"/>
  <c r="AE24" i="1" s="1"/>
  <c r="AF12" i="1"/>
  <c r="AJ17" i="1"/>
  <c r="AJ13" i="1"/>
  <c r="AB20" i="1"/>
  <c r="AD20" i="1" s="1"/>
  <c r="AD17" i="1"/>
  <c r="AK16" i="1"/>
  <c r="AM11" i="1"/>
  <c r="AD13" i="1"/>
  <c r="AV13" i="1" s="1"/>
  <c r="AE11" i="1"/>
  <c r="Q11" i="1"/>
  <c r="AP22" i="1" s="1"/>
  <c r="AI25" i="1"/>
  <c r="AG11" i="1"/>
  <c r="AP20" i="1"/>
  <c r="AF15" i="1"/>
  <c r="AD12" i="1"/>
  <c r="AI17" i="1"/>
  <c r="AI13" i="1"/>
  <c r="Q12" i="1"/>
  <c r="AA12" i="1" s="1"/>
  <c r="AH13" i="1"/>
  <c r="AE25" i="1"/>
  <c r="AJ12" i="1"/>
  <c r="E14" i="1"/>
  <c r="Y4" i="1"/>
  <c r="AD15" i="1"/>
  <c r="AD11" i="1"/>
  <c r="AH25" i="1"/>
  <c r="AF16" i="1"/>
  <c r="AH17" i="1"/>
  <c r="AJ14" i="1"/>
  <c r="AZ14" i="1"/>
  <c r="AH14" i="1"/>
  <c r="AG16" i="1"/>
  <c r="AI11" i="1"/>
  <c r="Q15" i="1"/>
  <c r="AD16" i="1"/>
  <c r="AL12" i="1"/>
  <c r="AF11" i="1"/>
  <c r="E9" i="1"/>
  <c r="G9" i="1" s="1"/>
  <c r="AG14" i="1"/>
  <c r="AK12" i="1"/>
  <c r="Q16" i="1"/>
  <c r="C16" i="1"/>
  <c r="AH15" i="1"/>
  <c r="C15" i="1"/>
  <c r="AL11" i="1"/>
  <c r="AL15" i="1"/>
  <c r="AH11" i="1"/>
  <c r="AM16" i="1"/>
  <c r="AG15" i="1"/>
  <c r="AK13" i="1"/>
  <c r="AE12" i="1"/>
  <c r="Q14" i="1"/>
  <c r="AF17" i="1"/>
  <c r="AJ15" i="1"/>
  <c r="AY15" i="1" s="1"/>
  <c r="AD14" i="1"/>
  <c r="AH12" i="1"/>
  <c r="Q13" i="1"/>
  <c r="AM17" i="1"/>
  <c r="AE17" i="1"/>
  <c r="AM15" i="1"/>
  <c r="AE15" i="1"/>
  <c r="AM13" i="1"/>
  <c r="AG12" i="1"/>
  <c r="C12" i="1"/>
  <c r="AL13" i="1"/>
  <c r="AL17" i="1"/>
  <c r="AZ17" i="1" s="1"/>
  <c r="AJ16" i="1"/>
  <c r="AF14" i="1"/>
  <c r="C11" i="1"/>
  <c r="AZ12" i="1" l="1"/>
  <c r="BC13" i="1"/>
  <c r="AY17" i="1"/>
  <c r="AX14" i="1"/>
  <c r="BF14" i="1"/>
  <c r="BE11" i="1"/>
  <c r="AW13" i="1"/>
  <c r="AX12" i="1"/>
  <c r="BF16" i="1"/>
  <c r="AV14" i="1"/>
  <c r="AY11" i="1"/>
  <c r="BE17" i="1"/>
  <c r="AI24" i="1"/>
  <c r="AX16" i="1"/>
  <c r="E13" i="1"/>
  <c r="BC15" i="1"/>
  <c r="BC12" i="1"/>
  <c r="BF15" i="1"/>
  <c r="AL22" i="1"/>
  <c r="BB17" i="1"/>
  <c r="AO22" i="1"/>
  <c r="M13" i="1"/>
  <c r="AH24" i="1"/>
  <c r="BB15" i="1"/>
  <c r="BE13" i="1"/>
  <c r="BB13" i="1"/>
  <c r="BD13" i="1"/>
  <c r="BB11" i="1"/>
  <c r="AO23" i="1"/>
  <c r="AX13" i="1"/>
  <c r="S11" i="1"/>
  <c r="AA11" i="1"/>
  <c r="BD17" i="1"/>
  <c r="AX17" i="1"/>
  <c r="AL23" i="1"/>
  <c r="S12" i="1"/>
  <c r="AP23" i="1"/>
  <c r="AV11" i="1"/>
  <c r="BF13" i="1"/>
  <c r="AY14" i="1"/>
  <c r="BE14" i="1"/>
  <c r="BE18" i="1"/>
  <c r="BC18" i="1"/>
  <c r="BB12" i="1"/>
  <c r="BB18" i="1"/>
  <c r="BF18" i="1"/>
  <c r="AW14" i="1"/>
  <c r="AY13" i="1"/>
  <c r="AV18" i="1"/>
  <c r="BE15" i="1"/>
  <c r="AY18" i="1"/>
  <c r="AA14" i="1"/>
  <c r="AP25" i="1"/>
  <c r="AL25" i="1"/>
  <c r="S14" i="1"/>
  <c r="AO25" i="1"/>
  <c r="AZ18" i="1"/>
  <c r="AZ11" i="1"/>
  <c r="AW11" i="1"/>
  <c r="AW18" i="1"/>
  <c r="AV17" i="1"/>
  <c r="AH26" i="1"/>
  <c r="E15" i="1"/>
  <c r="AE26" i="1"/>
  <c r="M15" i="1"/>
  <c r="AI26" i="1"/>
  <c r="AH23" i="1"/>
  <c r="AE23" i="1"/>
  <c r="M12" i="1"/>
  <c r="E12" i="1"/>
  <c r="AI23" i="1"/>
  <c r="S13" i="1"/>
  <c r="AA13" i="1"/>
  <c r="AP24" i="1"/>
  <c r="AO24" i="1"/>
  <c r="AL24" i="1"/>
  <c r="AW17" i="1"/>
  <c r="BC17" i="1"/>
  <c r="AZ15" i="1"/>
  <c r="M16" i="1"/>
  <c r="E16" i="1"/>
  <c r="AE27" i="1"/>
  <c r="AI27" i="1"/>
  <c r="AH27" i="1"/>
  <c r="S15" i="1"/>
  <c r="AO26" i="1"/>
  <c r="AA15" i="1"/>
  <c r="AL26" i="1"/>
  <c r="AP26" i="1"/>
  <c r="BF11" i="1"/>
  <c r="AW12" i="1"/>
  <c r="AV15" i="1"/>
  <c r="AY16" i="1"/>
  <c r="BE16" i="1"/>
  <c r="AP27" i="1"/>
  <c r="S16" i="1"/>
  <c r="AL27" i="1"/>
  <c r="AA16" i="1"/>
  <c r="AO27" i="1"/>
  <c r="BD11" i="1"/>
  <c r="BD18" i="1"/>
  <c r="BF17" i="1"/>
  <c r="BE12" i="1"/>
  <c r="AY12" i="1"/>
  <c r="BC16" i="1"/>
  <c r="AW16" i="1"/>
  <c r="AZ16" i="1"/>
  <c r="BD12" i="1"/>
  <c r="BC11" i="1"/>
  <c r="AE22" i="1"/>
  <c r="AI22" i="1"/>
  <c r="AH22" i="1"/>
  <c r="M11" i="1"/>
  <c r="E11" i="1"/>
  <c r="AZ13" i="1"/>
  <c r="AX11" i="1"/>
  <c r="AX18" i="1"/>
  <c r="AX15" i="1"/>
  <c r="BD15" i="1"/>
  <c r="BC14" i="1"/>
  <c r="AV16" i="1"/>
  <c r="BB16" i="1"/>
  <c r="BB14" i="1"/>
  <c r="BD14" i="1"/>
  <c r="BF12" i="1"/>
  <c r="AV12" i="1"/>
  <c r="AW15" i="1"/>
  <c r="BG13" i="1" l="1"/>
  <c r="BJ13" i="1" s="1"/>
  <c r="BG15" i="1"/>
  <c r="BJ15" i="1" s="1"/>
  <c r="BA14" i="1"/>
  <c r="BI14" i="1" s="1"/>
  <c r="BG11" i="1"/>
  <c r="BJ11" i="1" s="1"/>
  <c r="BA13" i="1"/>
  <c r="AO13" i="1" s="1"/>
  <c r="BG18" i="1"/>
  <c r="BA11" i="1"/>
  <c r="BI11" i="1" s="1"/>
  <c r="BG14" i="1"/>
  <c r="BJ14" i="1" s="1"/>
  <c r="BG17" i="1"/>
  <c r="BJ17" i="1" s="1"/>
  <c r="BA15" i="1"/>
  <c r="BI15" i="1" s="1"/>
  <c r="BA18" i="1"/>
  <c r="BA16" i="1"/>
  <c r="BA17" i="1"/>
  <c r="BG12" i="1"/>
  <c r="BJ12" i="1" s="1"/>
  <c r="BA12" i="1"/>
  <c r="BG16" i="1"/>
  <c r="BJ16" i="1" s="1"/>
  <c r="AO14" i="1" l="1"/>
  <c r="AN13" i="1"/>
  <c r="BI13" i="1"/>
  <c r="AN17" i="1"/>
  <c r="AN14" i="1"/>
  <c r="AN15" i="1"/>
  <c r="AN21" i="1"/>
  <c r="AO15" i="1"/>
  <c r="BI17" i="1"/>
  <c r="AP17" i="1" s="1"/>
  <c r="AO16" i="1"/>
  <c r="AQ11" i="1"/>
  <c r="AP11" i="1"/>
  <c r="BJ18" i="1"/>
  <c r="AN11" i="1"/>
  <c r="AO17" i="1"/>
  <c r="AO11" i="1"/>
  <c r="AN16" i="1"/>
  <c r="BI16" i="1"/>
  <c r="AN12" i="1"/>
  <c r="AO12" i="1"/>
  <c r="BI12" i="1"/>
  <c r="AQ17" i="1" l="1"/>
  <c r="AO20" i="1"/>
  <c r="AN20" i="1"/>
  <c r="AQ12" i="1"/>
  <c r="AQ13" i="1" s="1"/>
  <c r="AQ14" i="1" s="1"/>
  <c r="AQ15" i="1" s="1"/>
  <c r="AQ16" i="1" s="1"/>
  <c r="AP12" i="1"/>
  <c r="AP13" i="1" s="1"/>
  <c r="AP14" i="1" s="1"/>
  <c r="AP15" i="1" s="1"/>
  <c r="AP16" i="1" s="1"/>
</calcChain>
</file>

<file path=xl/connections.xml><?xml version="1.0" encoding="utf-8"?>
<connections xmlns="http://schemas.openxmlformats.org/spreadsheetml/2006/main">
  <connection id="1" name="actes1" type="6" refreshedVersion="5" background="1" refreshOnLoad="1">
    <textPr prompt="0" sourceFile="http://www.fctt.org/ftp/tdm2021/actes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ctesxconsulta1" type="6" refreshedVersion="5" background="1" refreshOnLoad="1">
    <textPr prompt="0" sourceFile="http://www.fctt.org/ftp/tdm2021/actesxconsulta.txt" decimal="," thousands=".">
      <textFields count="11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<sst xmlns="http://schemas.openxmlformats.org/spreadsheetml/2006/main" count="3553" uniqueCount="542">
  <si>
    <t xml:space="preserve">  Dia:</t>
  </si>
  <si>
    <t>Acta:</t>
  </si>
  <si>
    <t>Eq.ABC</t>
  </si>
  <si>
    <t>Eq.XYZ</t>
  </si>
  <si>
    <t>Ll</t>
  </si>
  <si>
    <t>Jugador</t>
  </si>
  <si>
    <t>Club</t>
  </si>
  <si>
    <t>NP</t>
  </si>
  <si>
    <t>1r joc</t>
  </si>
  <si>
    <t>2n joc</t>
  </si>
  <si>
    <t>3r joc</t>
  </si>
  <si>
    <t>4t joc</t>
  </si>
  <si>
    <t>5è joc</t>
  </si>
  <si>
    <t>Parcial</t>
  </si>
  <si>
    <t>General</t>
  </si>
  <si>
    <t>A</t>
  </si>
  <si>
    <t>B</t>
  </si>
  <si>
    <t>C</t>
  </si>
  <si>
    <t>db</t>
  </si>
  <si>
    <t>Y</t>
  </si>
  <si>
    <t>X</t>
  </si>
  <si>
    <t>Z</t>
  </si>
  <si>
    <t>Guanyador:</t>
  </si>
  <si>
    <t>Instruccions:</t>
  </si>
  <si>
    <t>- Aquest formulari és únicament per a CONSULTAR ACTES</t>
  </si>
  <si>
    <t>- No l'utilizeu per enviar els resultats</t>
  </si>
  <si>
    <t>- Introduir el número d'ACTA (consulteu-lo als fulls de resultats o al calendari)</t>
  </si>
  <si>
    <t>punts</t>
  </si>
  <si>
    <t>-</t>
  </si>
  <si>
    <t>EQ</t>
  </si>
  <si>
    <t>EQUIP</t>
  </si>
  <si>
    <t>TT TRAMUNTANA</t>
  </si>
  <si>
    <t>TT CASSÀ</t>
  </si>
  <si>
    <t>CTT OLOT</t>
  </si>
  <si>
    <t>CTT BÀSCARA</t>
  </si>
  <si>
    <t>CTT VILABLAREIX</t>
  </si>
  <si>
    <t>CN MATARÓ QUADIS</t>
  </si>
  <si>
    <t>CTT CARDEDEU EIG</t>
  </si>
  <si>
    <t>CTT PARETS</t>
  </si>
  <si>
    <t>FORN BERTRAN BADALONA</t>
  </si>
  <si>
    <t>AGRUPACIÓ CONGRÉS</t>
  </si>
  <si>
    <t>CT BARCINO</t>
  </si>
  <si>
    <t>EL CENTRE</t>
  </si>
  <si>
    <t>CTT POBLENOU</t>
  </si>
  <si>
    <t>CTT ATENEU 1882</t>
  </si>
  <si>
    <t>CTT ATLÈTIC MOLINS DE REI</t>
  </si>
  <si>
    <t>UE SANT CUGAT</t>
  </si>
  <si>
    <t>dades a trespassar a "ACTES" i a "ALINEABLES"</t>
  </si>
  <si>
    <t>Les llicències s'han d'ordenar per club</t>
  </si>
  <si>
    <t>NAC</t>
  </si>
  <si>
    <t>TIP</t>
  </si>
  <si>
    <t>JUG</t>
  </si>
  <si>
    <t>EDA</t>
  </si>
  <si>
    <t>NUMPER</t>
  </si>
  <si>
    <t>CLUB</t>
  </si>
  <si>
    <t>A/B</t>
  </si>
  <si>
    <t>ESP</t>
  </si>
  <si>
    <t>BOYÉ Artur</t>
  </si>
  <si>
    <t>TRAMUN</t>
  </si>
  <si>
    <t xml:space="preserve"> </t>
  </si>
  <si>
    <t>CARRERAS Pau</t>
  </si>
  <si>
    <t>CURÓS Pere</t>
  </si>
  <si>
    <t>A1</t>
  </si>
  <si>
    <t>DIAZ Jonathan</t>
  </si>
  <si>
    <t>SEN</t>
  </si>
  <si>
    <t>MENA Daniel</t>
  </si>
  <si>
    <t>MENA Raúl</t>
  </si>
  <si>
    <t>MONELL Nil</t>
  </si>
  <si>
    <t>MUNTADA Bernat</t>
  </si>
  <si>
    <t>MUNTADA Jaume</t>
  </si>
  <si>
    <t>OÑA Antonio</t>
  </si>
  <si>
    <t>PUIG Merce</t>
  </si>
  <si>
    <t>NO NAC</t>
  </si>
  <si>
    <t>TAKENOUCHI Sabrina</t>
  </si>
  <si>
    <t>BORRELL Biel</t>
  </si>
  <si>
    <t>TTCAS</t>
  </si>
  <si>
    <t>CEBRIA Lluc</t>
  </si>
  <si>
    <t>A2</t>
  </si>
  <si>
    <t>FIGAROLA Roc</t>
  </si>
  <si>
    <t>IRELAND Lluc</t>
  </si>
  <si>
    <t>PUIGMOLE Anna</t>
  </si>
  <si>
    <t>ARBUSÀ Ferran</t>
  </si>
  <si>
    <t>OLOT</t>
  </si>
  <si>
    <t>COBA Eduard</t>
  </si>
  <si>
    <t>MOLINÉ Gerard</t>
  </si>
  <si>
    <t>NATYNA Roman</t>
  </si>
  <si>
    <t>NOGUE Alex</t>
  </si>
  <si>
    <t>PONS Daniel</t>
  </si>
  <si>
    <t>SINGH Arashbir</t>
  </si>
  <si>
    <t>TOR Jordi</t>
  </si>
  <si>
    <t>ALECH Josep</t>
  </si>
  <si>
    <t>BASCA</t>
  </si>
  <si>
    <t>AMAT Briac</t>
  </si>
  <si>
    <t>CORTADA Lluis</t>
  </si>
  <si>
    <t>FIGUERAS Jan</t>
  </si>
  <si>
    <t>GALLEGOS Isaac</t>
  </si>
  <si>
    <t>GELI Genis</t>
  </si>
  <si>
    <t>HURTOS Oriol</t>
  </si>
  <si>
    <t>IMLAHI Jordi</t>
  </si>
  <si>
    <t>BERNEDA Robert</t>
  </si>
  <si>
    <t>VILABL</t>
  </si>
  <si>
    <t>CASSÚ Guillem</t>
  </si>
  <si>
    <t>COLL Arnau</t>
  </si>
  <si>
    <t>GUALLAR Marti</t>
  </si>
  <si>
    <t>MARTÍNEZ Eloi</t>
  </si>
  <si>
    <t>PAGÉS Arnau</t>
  </si>
  <si>
    <t>PAGÉS Lluc</t>
  </si>
  <si>
    <t>PAGÉS Martí</t>
  </si>
  <si>
    <t>PUJOLAR Franc</t>
  </si>
  <si>
    <t>RISCO Roger</t>
  </si>
  <si>
    <t>VALERA Miquel</t>
  </si>
  <si>
    <t>VILARNAU Pau</t>
  </si>
  <si>
    <t>MORENO Gerard</t>
  </si>
  <si>
    <t>CALVILLO Izan</t>
  </si>
  <si>
    <t>MATARO</t>
  </si>
  <si>
    <t>NUÑEZ Roc</t>
  </si>
  <si>
    <t>PACAREU Aleix</t>
  </si>
  <si>
    <t>PACAREU Sergi</t>
  </si>
  <si>
    <t>PALOMO Berta</t>
  </si>
  <si>
    <t>PIJUAN Guillem</t>
  </si>
  <si>
    <t>POUS Jacob</t>
  </si>
  <si>
    <t>SANS Martina</t>
  </si>
  <si>
    <t>GARCIA David</t>
  </si>
  <si>
    <t>ALMENDROS Anibal</t>
  </si>
  <si>
    <t>CARDED</t>
  </si>
  <si>
    <t>AZCON David</t>
  </si>
  <si>
    <t>AZCON Joaquin</t>
  </si>
  <si>
    <t>CASANOVA Claudia</t>
  </si>
  <si>
    <t>CONSUEGRA Antonio Jose</t>
  </si>
  <si>
    <t>GUAL Carles</t>
  </si>
  <si>
    <t>GUAL Enric</t>
  </si>
  <si>
    <t>JORDI Joan</t>
  </si>
  <si>
    <t>LUCEA Javier</t>
  </si>
  <si>
    <t>MONSALVE Francesc</t>
  </si>
  <si>
    <t>RIUS Eusebi</t>
  </si>
  <si>
    <t>MARIN Marc</t>
  </si>
  <si>
    <t>PARETS</t>
  </si>
  <si>
    <t>MARIN Victor</t>
  </si>
  <si>
    <t>MOLINA Miguel</t>
  </si>
  <si>
    <t>MONTAÑANA Hector</t>
  </si>
  <si>
    <t>OLIVERA Clara-Jonia</t>
  </si>
  <si>
    <t>CANTON Bruno</t>
  </si>
  <si>
    <t>HOSPIT</t>
  </si>
  <si>
    <t>AB</t>
  </si>
  <si>
    <t>CARRASCO Daniel</t>
  </si>
  <si>
    <t>COMAS Pol</t>
  </si>
  <si>
    <t>COSTA Joao Miguel</t>
  </si>
  <si>
    <t>DOMINGUEZ Pablo</t>
  </si>
  <si>
    <t>FERRÉ Marcel</t>
  </si>
  <si>
    <t>GUARCH Roger</t>
  </si>
  <si>
    <t>HERRERO Pau</t>
  </si>
  <si>
    <t>MUNIESA Ruben</t>
  </si>
  <si>
    <t>MUNIESA Victor</t>
  </si>
  <si>
    <t>PANADES Enrique</t>
  </si>
  <si>
    <t>PINAZO Carlos</t>
  </si>
  <si>
    <t>QUINTERO Bethany Lyn</t>
  </si>
  <si>
    <t>SACASAS Laia</t>
  </si>
  <si>
    <t>SACASAS Marcel</t>
  </si>
  <si>
    <t>SANCHÍS Marc</t>
  </si>
  <si>
    <t>SOLER Albert</t>
  </si>
  <si>
    <t>CONGRE</t>
  </si>
  <si>
    <t>CARVALLO Ignacio</t>
  </si>
  <si>
    <t>MADURELL Josep</t>
  </si>
  <si>
    <t>PEÑA Dario Alfonso</t>
  </si>
  <si>
    <t>CAUDET Roman</t>
  </si>
  <si>
    <t>BARCIN</t>
  </si>
  <si>
    <t>CHAUME Arturo</t>
  </si>
  <si>
    <t>CULLA Jose Luis</t>
  </si>
  <si>
    <t>GARRIDO Antoni</t>
  </si>
  <si>
    <t>LAUNAIS Bruno</t>
  </si>
  <si>
    <t>PEÑA Clemente</t>
  </si>
  <si>
    <t>SOLER Ramon</t>
  </si>
  <si>
    <t>ALVAREZ Enrique Sotero</t>
  </si>
  <si>
    <t>CENTRE</t>
  </si>
  <si>
    <t>BADIA Albert</t>
  </si>
  <si>
    <t>BERNABEU Ricardo</t>
  </si>
  <si>
    <t>BURLO David</t>
  </si>
  <si>
    <t>CABESTANY Eduard</t>
  </si>
  <si>
    <t>CARBONELL Daniel</t>
  </si>
  <si>
    <t>CHACON Alejandro</t>
  </si>
  <si>
    <t>CONDAL Jaume</t>
  </si>
  <si>
    <t>DOMENECH Jose</t>
  </si>
  <si>
    <t>EXPOSITO Juan Antonio</t>
  </si>
  <si>
    <t>FERREIRA Isaac</t>
  </si>
  <si>
    <t>FRANCH Jaume</t>
  </si>
  <si>
    <t>GIL Juan Manuel</t>
  </si>
  <si>
    <t>GOMIS Anna</t>
  </si>
  <si>
    <t>LARRIBA Luis</t>
  </si>
  <si>
    <t>LLUVERAS Oriol Manuel</t>
  </si>
  <si>
    <t>MARTIN Julian</t>
  </si>
  <si>
    <t>MENDOZA Alejandro</t>
  </si>
  <si>
    <t>MORI Dorian</t>
  </si>
  <si>
    <t>POCH Xavier</t>
  </si>
  <si>
    <t>RABASA Antoni</t>
  </si>
  <si>
    <t>SAYOL Gemma</t>
  </si>
  <si>
    <t>SERRANO Fabià</t>
  </si>
  <si>
    <t>VERA Juan</t>
  </si>
  <si>
    <t>VIADE Antonio</t>
  </si>
  <si>
    <t>BOIX Angel Antonio</t>
  </si>
  <si>
    <t>ATEPN</t>
  </si>
  <si>
    <t>CAPILLA Carlos</t>
  </si>
  <si>
    <t>FELIU Jose</t>
  </si>
  <si>
    <t>MORENO Juan M.</t>
  </si>
  <si>
    <t>RIMBAU Joaquim</t>
  </si>
  <si>
    <t>RAIMBAULT Gonzalo</t>
  </si>
  <si>
    <t>BORGES</t>
  </si>
  <si>
    <t>AMILL Marc</t>
  </si>
  <si>
    <t>BENET Elsa</t>
  </si>
  <si>
    <t>BENET Roger</t>
  </si>
  <si>
    <t>BOSCH Arnau</t>
  </si>
  <si>
    <t>CERDAN Àlex</t>
  </si>
  <si>
    <t>GÜELL Pau</t>
  </si>
  <si>
    <t>LOPEZ Adam</t>
  </si>
  <si>
    <t>MORENO Marçal</t>
  </si>
  <si>
    <t>MÜLLER Luca Pau</t>
  </si>
  <si>
    <t>RIBERA Albert</t>
  </si>
  <si>
    <t>SERRET Joan</t>
  </si>
  <si>
    <t>SOLANS Edna</t>
  </si>
  <si>
    <t>COSTA Tomas</t>
  </si>
  <si>
    <t>GUTIÉRREZ Ramiro Francisco</t>
  </si>
  <si>
    <t>MILANOVIC Antony Laurent</t>
  </si>
  <si>
    <t>PLAZAS Gustavo</t>
  </si>
  <si>
    <t>SOLSONA Eduard</t>
  </si>
  <si>
    <t>AGUADO Aniano</t>
  </si>
  <si>
    <t>PRAT</t>
  </si>
  <si>
    <t>ARDILA Juan Carlos</t>
  </si>
  <si>
    <t>CALLEJA David</t>
  </si>
  <si>
    <t>CAMINO Juan Manuel</t>
  </si>
  <si>
    <t>CAÑETE Antonio Jose</t>
  </si>
  <si>
    <t>DELGADO Ruben</t>
  </si>
  <si>
    <t>JULIÀ Fèlix</t>
  </si>
  <si>
    <t>MARTIN Armando</t>
  </si>
  <si>
    <t>MARTINEZ Eduard</t>
  </si>
  <si>
    <t>MONTAGUT Ramon</t>
  </si>
  <si>
    <t>RABADAN Luis</t>
  </si>
  <si>
    <t>RUIZ Amador</t>
  </si>
  <si>
    <t>SINAGRA Ariel Dario</t>
  </si>
  <si>
    <t>ATEN82</t>
  </si>
  <si>
    <t>BONALUQUE Sergio</t>
  </si>
  <si>
    <t>BONAVILA Pol</t>
  </si>
  <si>
    <t>DURAN Roberto Carlos</t>
  </si>
  <si>
    <t>EXPOSITO Jordi</t>
  </si>
  <si>
    <t>INFANTE Julia</t>
  </si>
  <si>
    <t>MARTINEZ Eva</t>
  </si>
  <si>
    <t>MORA Isaac</t>
  </si>
  <si>
    <t>MUÑOZ M. Elena</t>
  </si>
  <si>
    <t>OBIOLS Pol</t>
  </si>
  <si>
    <t>OSUNA Fco. Jose</t>
  </si>
  <si>
    <t>PLA Joaquim</t>
  </si>
  <si>
    <t>PONS Roger</t>
  </si>
  <si>
    <t>ROMO Miquel</t>
  </si>
  <si>
    <t>ROMO Pol</t>
  </si>
  <si>
    <t>TOST Daniel</t>
  </si>
  <si>
    <t>VEGA Alberto</t>
  </si>
  <si>
    <t>VELEZ Ivan</t>
  </si>
  <si>
    <t>MOLINS</t>
  </si>
  <si>
    <t>DURAN Ignasi</t>
  </si>
  <si>
    <t>FUCHS Andreas</t>
  </si>
  <si>
    <t>LONGÀS Josep</t>
  </si>
  <si>
    <t>MINGUELL Roger</t>
  </si>
  <si>
    <t>PUIGGARÍ Albert</t>
  </si>
  <si>
    <t>SALA Carles</t>
  </si>
  <si>
    <t>CASTDF</t>
  </si>
  <si>
    <t>DE BLAS Diego</t>
  </si>
  <si>
    <t>FERNÁNDEZ Raul</t>
  </si>
  <si>
    <t>HEREDIA Roger</t>
  </si>
  <si>
    <t>MONZÓ Rafael</t>
  </si>
  <si>
    <t>SANTIAGO Cristian</t>
  </si>
  <si>
    <t>S.CUGA</t>
  </si>
  <si>
    <t>CARRO Sofia</t>
  </si>
  <si>
    <t>ESTIVILL Cristina</t>
  </si>
  <si>
    <t>GUARCH Alexia</t>
  </si>
  <si>
    <t>HUERTAS Bruno</t>
  </si>
  <si>
    <t>MUNNÉ Laia</t>
  </si>
  <si>
    <t>MUNNÉ Mariona</t>
  </si>
  <si>
    <t>PAREJA Joan</t>
  </si>
  <si>
    <t>ZOU Tian Qi</t>
  </si>
  <si>
    <t>ZOU Tian Xiang</t>
  </si>
  <si>
    <t>CNSABA</t>
  </si>
  <si>
    <t>BARBERÀ Quim</t>
  </si>
  <si>
    <t>CLADELLAS Oriol</t>
  </si>
  <si>
    <t>COTS Lucas</t>
  </si>
  <si>
    <t>DINARES Jordi</t>
  </si>
  <si>
    <t>GARCIA Oscar</t>
  </si>
  <si>
    <t>OMS Marti</t>
  </si>
  <si>
    <t>PICON Pol</t>
  </si>
  <si>
    <t>PLAZA Pau</t>
  </si>
  <si>
    <t>ROBLES Genis</t>
  </si>
  <si>
    <t>RUIZ Genis</t>
  </si>
  <si>
    <t>VEGA Alex</t>
  </si>
  <si>
    <t>WEISZ Adria</t>
  </si>
  <si>
    <t>YANG Owen</t>
  </si>
  <si>
    <t>ALBAREDA Aleix</t>
  </si>
  <si>
    <t>TONA</t>
  </si>
  <si>
    <t>CORTES Juan Jose</t>
  </si>
  <si>
    <t>GRANADOS Claudio</t>
  </si>
  <si>
    <t>LARA Marc</t>
  </si>
  <si>
    <t>MASALÓ Jordi</t>
  </si>
  <si>
    <t>PUJOL Arnau</t>
  </si>
  <si>
    <t>Jugador A no LIC</t>
  </si>
  <si>
    <t>AAA</t>
  </si>
  <si>
    <t>Jugador B no LIC</t>
  </si>
  <si>
    <t>BBB</t>
  </si>
  <si>
    <t>Jugador C no LIC</t>
  </si>
  <si>
    <t>CCC</t>
  </si>
  <si>
    <t>Jugador X no LIC</t>
  </si>
  <si>
    <t>XXX</t>
  </si>
  <si>
    <t>Jugador Y no LIC</t>
  </si>
  <si>
    <t>YYY</t>
  </si>
  <si>
    <t>Jugador Z no LIC</t>
  </si>
  <si>
    <t>ZZZ</t>
  </si>
  <si>
    <t>/</t>
  </si>
  <si>
    <t>ARTACHO Sergi</t>
  </si>
  <si>
    <t>BALANZO Maria</t>
  </si>
  <si>
    <t>CAYMEL Claudia</t>
  </si>
  <si>
    <t>RIERA Jana</t>
  </si>
  <si>
    <t>THOMSON Linda Elisabeth</t>
  </si>
  <si>
    <t>BADOSA Mireia</t>
  </si>
  <si>
    <t>FIGAROLA Biel</t>
  </si>
  <si>
    <t>RUIZ Eloi</t>
  </si>
  <si>
    <t>BAHI Sergi</t>
  </si>
  <si>
    <t>CAYMEL Marc</t>
  </si>
  <si>
    <t>FLORES Victor</t>
  </si>
  <si>
    <t>GALLEGO Òscar</t>
  </si>
  <si>
    <t>POMMIER Adria</t>
  </si>
  <si>
    <t>PUIGMAL Oriol</t>
  </si>
  <si>
    <t>COLINAS Helena</t>
  </si>
  <si>
    <t>MACIA Nuria</t>
  </si>
  <si>
    <t>NOGUER Neus</t>
  </si>
  <si>
    <t>VIDAL Abril</t>
  </si>
  <si>
    <t>CIFUENTES Judit</t>
  </si>
  <si>
    <t>MAYOROV Eduard</t>
  </si>
  <si>
    <t>NONO Elisenda</t>
  </si>
  <si>
    <t>SERRA Èlia</t>
  </si>
  <si>
    <t>PANAREDA Xavier</t>
  </si>
  <si>
    <t>ANDRADE Josep Lluís</t>
  </si>
  <si>
    <t>LATORRE Jordi</t>
  </si>
  <si>
    <t>ARAQUE Adrian</t>
  </si>
  <si>
    <t>DIAZ Joan</t>
  </si>
  <si>
    <t>DIAZ Juan</t>
  </si>
  <si>
    <t>FERNANDEZ Francisco</t>
  </si>
  <si>
    <t>ANTON Josep</t>
  </si>
  <si>
    <t>CASTILLO Francesc</t>
  </si>
  <si>
    <t>MARTINEZ Constanza</t>
  </si>
  <si>
    <t>WEISZ Ignasi</t>
  </si>
  <si>
    <t>WEISZ Joan</t>
  </si>
  <si>
    <t>PINHO Diogo José Dos Santos</t>
  </si>
  <si>
    <t>equips fix 20/21</t>
  </si>
  <si>
    <t>HOSPITALET GRUPO PREVING</t>
  </si>
  <si>
    <t>CN SABADELL "B"</t>
  </si>
  <si>
    <t>LLUÏSOS D'HORTA TT</t>
  </si>
  <si>
    <t xml:space="preserve">* * * d e s c a n s a * * * </t>
  </si>
  <si>
    <t>CER L'ESCALA</t>
  </si>
  <si>
    <t>TT TONA</t>
  </si>
  <si>
    <t>BORGES GAP COOPERATIVA</t>
  </si>
  <si>
    <t>TT PRAT</t>
  </si>
  <si>
    <t>SCR EL CIERVO</t>
  </si>
  <si>
    <t>CN SABADELL "A"</t>
  </si>
  <si>
    <t>TT CASTELLDEFELS</t>
  </si>
  <si>
    <t>llicencies ordenades x club</t>
  </si>
  <si>
    <t>index</t>
  </si>
  <si>
    <t>nac</t>
  </si>
  <si>
    <t>num eq</t>
  </si>
  <si>
    <t>tipus</t>
  </si>
  <si>
    <t>jugador</t>
  </si>
  <si>
    <t>eda</t>
  </si>
  <si>
    <t>np</t>
  </si>
  <si>
    <t>club</t>
  </si>
  <si>
    <t>V+50</t>
  </si>
  <si>
    <t>RODRIGUEZ A.  Xavier</t>
  </si>
  <si>
    <t>INF-1</t>
  </si>
  <si>
    <t>INF-2</t>
  </si>
  <si>
    <t>S21-3</t>
  </si>
  <si>
    <t>JUV-1</t>
  </si>
  <si>
    <t>V+65</t>
  </si>
  <si>
    <t>JUV-3</t>
  </si>
  <si>
    <t>V+40</t>
  </si>
  <si>
    <t>S21-1</t>
  </si>
  <si>
    <t>ALE-2</t>
  </si>
  <si>
    <t>ALE-1</t>
  </si>
  <si>
    <t>JUV-2</t>
  </si>
  <si>
    <t>MOTA Alex</t>
  </si>
  <si>
    <t>RAYCHEV Krum</t>
  </si>
  <si>
    <t>BEN-1</t>
  </si>
  <si>
    <t>MORENO Eric Juan</t>
  </si>
  <si>
    <t>S21-2</t>
  </si>
  <si>
    <t>GHASEMI Soheil</t>
  </si>
  <si>
    <t>GIMENEZ R.  Angel</t>
  </si>
  <si>
    <t>V+60</t>
  </si>
  <si>
    <t>DOMINGUEZ Joel</t>
  </si>
  <si>
    <t>MORAN Francisco Jose</t>
  </si>
  <si>
    <t>V+70</t>
  </si>
  <si>
    <t>COCHRAN MAY.  Jordi</t>
  </si>
  <si>
    <t>GARCIA J.  Daniel</t>
  </si>
  <si>
    <t>MENENDEZ Alex</t>
  </si>
  <si>
    <t>CANO Andres</t>
  </si>
  <si>
    <t>BARBERA P.  Joan</t>
  </si>
  <si>
    <t>ALCARAZ Joan</t>
  </si>
  <si>
    <t>PONZ Antonio</t>
  </si>
  <si>
    <t>OMS Jordi</t>
  </si>
  <si>
    <t>NUNES David Manuel</t>
  </si>
  <si>
    <t>RUIZ M.  Jordi</t>
  </si>
  <si>
    <t>BEN-2</t>
  </si>
  <si>
    <t>BARBERA SO.  Joan</t>
  </si>
  <si>
    <t>PRE-0</t>
  </si>
  <si>
    <t>PUJOL C.  Josep</t>
  </si>
  <si>
    <t>CARAZA Claudio Jose</t>
  </si>
  <si>
    <t>VILA Josep</t>
  </si>
  <si>
    <t>VICTORIO Francesc</t>
  </si>
  <si>
    <t>ARDEVOL Ariadna</t>
  </si>
  <si>
    <t>MOYA Marcel</t>
  </si>
  <si>
    <t>RECHE Alex</t>
  </si>
  <si>
    <t>S23-2</t>
  </si>
  <si>
    <t>MARTINEZ Sergi</t>
  </si>
  <si>
    <t>HORTA</t>
  </si>
  <si>
    <t>TELLEZ Jan</t>
  </si>
  <si>
    <t>PEREZ Xavier</t>
  </si>
  <si>
    <t>CABELLO Gualberto</t>
  </si>
  <si>
    <t>FLORES Jesus</t>
  </si>
  <si>
    <t>GARCIA A.  Jose Luis</t>
  </si>
  <si>
    <t>OLIVES Miguel Anton</t>
  </si>
  <si>
    <t>FELIU Javier</t>
  </si>
  <si>
    <t>RODRIGUEZ Jose Manuel</t>
  </si>
  <si>
    <t>CRUZ Josep Lluis</t>
  </si>
  <si>
    <t>GELI Marçal</t>
  </si>
  <si>
    <t>BIURRUN Daniel</t>
  </si>
  <si>
    <t>CORTADA Otger</t>
  </si>
  <si>
    <t>TUBERT Ivó</t>
  </si>
  <si>
    <t>TUBERT Pep</t>
  </si>
  <si>
    <t>GALLEGOS Roi</t>
  </si>
  <si>
    <t>FERNANDEZ Laura</t>
  </si>
  <si>
    <t>S23-1</t>
  </si>
  <si>
    <t>GRAS Tomàs</t>
  </si>
  <si>
    <t>PIMENTEL Renato David</t>
  </si>
  <si>
    <t>DE SAN ANTONIO Eunice</t>
  </si>
  <si>
    <t>MATARÓ Isaac</t>
  </si>
  <si>
    <t>RESPALDO Ruben</t>
  </si>
  <si>
    <t>POCH Roger</t>
  </si>
  <si>
    <t>ARTACHO Joan Manel</t>
  </si>
  <si>
    <t>DVORAK Galia</t>
  </si>
  <si>
    <t>BUIXÓ Carles</t>
  </si>
  <si>
    <t>SEGURA Manel</t>
  </si>
  <si>
    <t>DELGADO Javier</t>
  </si>
  <si>
    <t>JUANOLA Isaac</t>
  </si>
  <si>
    <t>ARCHELAGUET Marc</t>
  </si>
  <si>
    <t>CICRES Elena</t>
  </si>
  <si>
    <t>ROCA S.  Arnau</t>
  </si>
  <si>
    <t>BRAVO Andreu</t>
  </si>
  <si>
    <t>MOLINÉ Nico</t>
  </si>
  <si>
    <t>SUES Joan</t>
  </si>
  <si>
    <t>ESCALA</t>
  </si>
  <si>
    <t>GONZALEZ David</t>
  </si>
  <si>
    <t>FONTANET P.  Francesc</t>
  </si>
  <si>
    <t>LAGARES Jan</t>
  </si>
  <si>
    <t>PORTELL Alex</t>
  </si>
  <si>
    <t>MAGRO Xavier</t>
  </si>
  <si>
    <t>PORTELL David</t>
  </si>
  <si>
    <t>MONTES Robert</t>
  </si>
  <si>
    <t>YEH Chih-Wei</t>
  </si>
  <si>
    <t>YARASHENKA Vadim</t>
  </si>
  <si>
    <t>FERRER Jofre</t>
  </si>
  <si>
    <t>NICOLAS Francisco</t>
  </si>
  <si>
    <t>MUÑOZ Sergio</t>
  </si>
  <si>
    <t>SEÑOR Eduard</t>
  </si>
  <si>
    <t>ESTRADA A.  Jordi</t>
  </si>
  <si>
    <t>MASSARD Frank Jacques</t>
  </si>
  <si>
    <t>OLIVERA Felipe</t>
  </si>
  <si>
    <t>TORREGROSA Laia</t>
  </si>
  <si>
    <t>TUDELA Ferran</t>
  </si>
  <si>
    <t>SOLANS Vinyet</t>
  </si>
  <si>
    <t>ROMA Xènia</t>
  </si>
  <si>
    <t>ROMA Neus</t>
  </si>
  <si>
    <t>AROCAS Alba</t>
  </si>
  <si>
    <t>BRODD Viktor Sven Erik</t>
  </si>
  <si>
    <t>ANDRADE Joao Pedro</t>
  </si>
  <si>
    <t>MORENO S.  Alex</t>
  </si>
  <si>
    <t>MUÑOZ Patricio Berry</t>
  </si>
  <si>
    <t>SPARTI Carlo</t>
  </si>
  <si>
    <t>PARRAS Jose</t>
  </si>
  <si>
    <t>REDON A.  Joan</t>
  </si>
  <si>
    <t>CIERVO</t>
  </si>
  <si>
    <t>AGEA Rafael</t>
  </si>
  <si>
    <t>INFANTE Isidro</t>
  </si>
  <si>
    <t>TORRES Esteve</t>
  </si>
  <si>
    <t>PLA Joan</t>
  </si>
  <si>
    <t>ALMENDROS Joan Antoni</t>
  </si>
  <si>
    <t>BLASCO Vicenç</t>
  </si>
  <si>
    <t>CODINA Joan Carles</t>
  </si>
  <si>
    <t>GALTES Francesc X.</t>
  </si>
  <si>
    <t>VILA Jordi</t>
  </si>
  <si>
    <t>GUASCH B.  Josep</t>
  </si>
  <si>
    <t>BOADA Isidro</t>
  </si>
  <si>
    <t>MESA Josep</t>
  </si>
  <si>
    <t>MADRONA Jordi</t>
  </si>
  <si>
    <t>RUIZ A.  Jordi</t>
  </si>
  <si>
    <t>RODRIGUEZ G.  Xavier</t>
  </si>
  <si>
    <t>VALERO Roc</t>
  </si>
  <si>
    <t>TOURÓN Ivan</t>
  </si>
  <si>
    <t>FEDERACIÓ CATALANA DE TENNIS DE TAULA - CONSULTA D'ACTES - TERCERA ESTATAL MASCULINA - TEMPORADA 2020/2021</t>
  </si>
  <si>
    <t>Seu:</t>
  </si>
  <si>
    <t xml:space="preserve">Encontre: </t>
  </si>
  <si>
    <t xml:space="preserve">Concentració: </t>
  </si>
  <si>
    <t xml:space="preserve"> Hora: </t>
  </si>
  <si>
    <t xml:space="preserve">Grup: </t>
  </si>
  <si>
    <t>(Introduir núm. d'Acta)</t>
  </si>
  <si>
    <t>TITULAR</t>
  </si>
  <si>
    <t>SEX</t>
  </si>
  <si>
    <t>ED19/20</t>
  </si>
  <si>
    <t>CLASSE</t>
  </si>
  <si>
    <t>ANY</t>
  </si>
  <si>
    <t>observ</t>
  </si>
  <si>
    <t>a 14/04/2021</t>
  </si>
  <si>
    <t>TDM?</t>
  </si>
  <si>
    <t>a,b,ab</t>
  </si>
  <si>
    <t>no ALIN</t>
  </si>
  <si>
    <t>M</t>
  </si>
  <si>
    <t>F</t>
  </si>
  <si>
    <t/>
  </si>
  <si>
    <t>ASENSIO Emili</t>
  </si>
  <si>
    <t>ASENSIO Obed</t>
  </si>
  <si>
    <t>PEREZ Marta</t>
  </si>
  <si>
    <t>VARGAS Neo</t>
  </si>
  <si>
    <t>FRAGA Ignacio</t>
  </si>
  <si>
    <t>CALLS Elvis</t>
  </si>
  <si>
    <t>ELBEIALY Mohamed Ahmed Elsayed Ahmed</t>
  </si>
  <si>
    <t>FIGOLS Enric</t>
  </si>
  <si>
    <t>TDM</t>
  </si>
  <si>
    <t>KHIDASHELI George</t>
  </si>
  <si>
    <t>CHAVARRIA Isaac</t>
  </si>
  <si>
    <t>SERRA B.  Marc</t>
  </si>
  <si>
    <t>BADALO</t>
  </si>
  <si>
    <t>GÓMEZ Andreu</t>
  </si>
  <si>
    <t>NOVELL Ferran</t>
  </si>
  <si>
    <t>BUENO Marina</t>
  </si>
  <si>
    <t>BACHS Mariona</t>
  </si>
  <si>
    <t>RUESCAS David</t>
  </si>
  <si>
    <t>CRESPO Pere</t>
  </si>
  <si>
    <t>RAVENTÓS Arnau</t>
  </si>
  <si>
    <t>LILLO Adrià</t>
  </si>
  <si>
    <t>KHIDASHELI Luca</t>
  </si>
  <si>
    <t>MENENDEZ Marius</t>
  </si>
  <si>
    <t>v.2021.1.2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</si>
</sst>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color indexed="16"/>
      <name val="Arial"/>
      <family val="2"/>
    </font>
    <font>
      <i/>
      <sz val="8"/>
      <color indexed="16"/>
      <name val="Arial"/>
      <family val="2"/>
    </font>
    <font>
      <b/>
      <i/>
      <sz val="9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4"/>
      <name val="Franklin Gothic Demi Cond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i/>
      <sz val="10"/>
      <color indexed="12"/>
      <name val="Arial"/>
      <family val="2"/>
    </font>
    <font>
      <sz val="6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b/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gray125">
        <bgColor indexed="43"/>
      </patternFill>
    </fill>
    <fill>
      <patternFill patternType="gray1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EF26F"/>
        <bgColor indexed="64"/>
      </patternFill>
    </fill>
    <fill>
      <patternFill patternType="gray125"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7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4" borderId="2" xfId="1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4" borderId="5" xfId="1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6" fillId="4" borderId="8" xfId="1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6" fillId="4" borderId="11" xfId="1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9" fillId="2" borderId="15" xfId="0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19" fillId="2" borderId="16" xfId="0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" fillId="0" borderId="0" xfId="2" applyFont="1" applyBorder="1" applyAlignment="1" applyProtection="1">
      <alignment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quotePrefix="1" applyFont="1" applyBorder="1" applyAlignment="1" applyProtection="1">
      <alignment horizontal="center" vertical="center"/>
      <protection hidden="1"/>
    </xf>
    <xf numFmtId="0" fontId="2" fillId="0" borderId="0" xfId="2" quotePrefix="1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9" xfId="0" quotePrefix="1" applyFont="1" applyBorder="1" applyAlignment="1" applyProtection="1">
      <alignment horizontal="center" vertical="center"/>
      <protection hidden="1"/>
    </xf>
    <xf numFmtId="0" fontId="16" fillId="0" borderId="0" xfId="0" quotePrefix="1" applyFont="1" applyAlignment="1" applyProtection="1">
      <alignment vertical="center"/>
      <protection hidden="1"/>
    </xf>
    <xf numFmtId="14" fontId="0" fillId="0" borderId="0" xfId="0" applyNumberFormat="1"/>
    <xf numFmtId="20" fontId="0" fillId="0" borderId="0" xfId="0" applyNumberFormat="1"/>
    <xf numFmtId="0" fontId="0" fillId="11" borderId="0" xfId="0" applyFill="1"/>
    <xf numFmtId="0" fontId="1" fillId="12" borderId="20" xfId="0" applyFont="1" applyFill="1" applyBorder="1" applyAlignment="1" applyProtection="1">
      <alignment horizontal="center" vertical="center"/>
      <protection hidden="1"/>
    </xf>
    <xf numFmtId="0" fontId="1" fillId="12" borderId="7" xfId="0" applyFont="1" applyFill="1" applyBorder="1" applyAlignment="1" applyProtection="1">
      <alignment horizontal="center" vertical="center"/>
      <protection hidden="1"/>
    </xf>
    <xf numFmtId="0" fontId="1" fillId="12" borderId="21" xfId="0" applyFont="1" applyFill="1" applyBorder="1" applyAlignment="1" applyProtection="1">
      <alignment horizontal="center" vertical="center"/>
      <protection hidden="1"/>
    </xf>
    <xf numFmtId="0" fontId="1" fillId="12" borderId="13" xfId="0" applyFont="1" applyFill="1" applyBorder="1" applyAlignment="1" applyProtection="1">
      <alignment horizontal="center" vertical="center"/>
      <protection hidden="1"/>
    </xf>
    <xf numFmtId="0" fontId="1" fillId="12" borderId="22" xfId="0" applyFont="1" applyFill="1" applyBorder="1" applyAlignment="1" applyProtection="1">
      <alignment horizontal="center" vertical="center"/>
      <protection hidden="1"/>
    </xf>
    <xf numFmtId="0" fontId="1" fillId="12" borderId="2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0" fillId="13" borderId="0" xfId="0" applyFont="1" applyFill="1" applyAlignment="1" applyProtection="1">
      <alignment vertic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21" fillId="13" borderId="0" xfId="0" applyFont="1" applyFill="1" applyAlignment="1" applyProtection="1">
      <alignment horizontal="right" vertical="center"/>
      <protection hidden="1"/>
    </xf>
    <xf numFmtId="0" fontId="14" fillId="1" borderId="1" xfId="0" applyFont="1" applyFill="1" applyBorder="1" applyAlignment="1" applyProtection="1">
      <alignment horizontal="center" vertical="center"/>
      <protection hidden="1"/>
    </xf>
    <xf numFmtId="0" fontId="14" fillId="1" borderId="19" xfId="0" quotePrefix="1" applyFont="1" applyFill="1" applyBorder="1" applyAlignment="1" applyProtection="1">
      <alignment horizontal="center" vertical="center"/>
      <protection hidden="1"/>
    </xf>
    <xf numFmtId="0" fontId="14" fillId="1" borderId="24" xfId="0" applyFont="1" applyFill="1" applyBorder="1" applyAlignment="1" applyProtection="1">
      <alignment horizontal="center" vertical="center"/>
      <protection hidden="1"/>
    </xf>
    <xf numFmtId="0" fontId="14" fillId="1" borderId="25" xfId="0" quotePrefix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17" borderId="0" xfId="0" applyFill="1" applyAlignment="1" applyProtection="1">
      <alignment vertical="center"/>
      <protection hidden="1"/>
    </xf>
    <xf numFmtId="0" fontId="1" fillId="17" borderId="0" xfId="0" applyFont="1" applyFill="1" applyAlignment="1" applyProtection="1">
      <alignment vertical="center"/>
      <protection hidden="1"/>
    </xf>
    <xf numFmtId="0" fontId="11" fillId="17" borderId="0" xfId="0" applyFont="1" applyFill="1" applyAlignment="1" applyProtection="1">
      <alignment vertical="center"/>
      <protection hidden="1"/>
    </xf>
    <xf numFmtId="0" fontId="23" fillId="17" borderId="0" xfId="0" applyFont="1" applyFill="1" applyAlignment="1" applyProtection="1">
      <alignment vertical="center"/>
      <protection hidden="1"/>
    </xf>
    <xf numFmtId="0" fontId="24" fillId="11" borderId="0" xfId="0" applyFont="1" applyFill="1" applyAlignment="1">
      <alignment horizontal="center"/>
    </xf>
    <xf numFmtId="0" fontId="24" fillId="11" borderId="0" xfId="0" applyFont="1" applyFill="1" applyAlignment="1"/>
    <xf numFmtId="0" fontId="25" fillId="18" borderId="0" xfId="0" applyFont="1" applyFill="1" applyAlignment="1">
      <alignment horizontal="left"/>
    </xf>
    <xf numFmtId="0" fontId="0" fillId="19" borderId="0" xfId="0" applyFill="1"/>
    <xf numFmtId="0" fontId="18" fillId="11" borderId="0" xfId="0" applyFont="1" applyFill="1" applyAlignment="1"/>
    <xf numFmtId="1" fontId="26" fillId="18" borderId="0" xfId="0" applyNumberFormat="1" applyFont="1" applyFill="1" applyAlignment="1">
      <alignment horizontal="center"/>
    </xf>
    <xf numFmtId="0" fontId="26" fillId="18" borderId="0" xfId="0" applyFont="1" applyFill="1" applyAlignment="1"/>
    <xf numFmtId="0" fontId="0" fillId="18" borderId="0" xfId="0" applyFill="1" applyAlignment="1"/>
    <xf numFmtId="1" fontId="27" fillId="18" borderId="0" xfId="0" applyNumberFormat="1" applyFont="1" applyFill="1" applyAlignment="1">
      <alignment horizontal="center"/>
    </xf>
    <xf numFmtId="0" fontId="27" fillId="18" borderId="0" xfId="0" applyFont="1" applyFill="1" applyAlignment="1"/>
    <xf numFmtId="0" fontId="18" fillId="18" borderId="0" xfId="0" applyFont="1" applyFill="1" applyAlignment="1"/>
    <xf numFmtId="0" fontId="18" fillId="0" borderId="0" xfId="0" applyFont="1"/>
    <xf numFmtId="1" fontId="0" fillId="0" borderId="0" xfId="0" applyNumberFormat="1"/>
    <xf numFmtId="0" fontId="14" fillId="1" borderId="50" xfId="0" applyFont="1" applyFill="1" applyBorder="1" applyAlignment="1" applyProtection="1">
      <alignment horizontal="center" vertical="center"/>
      <protection hidden="1"/>
    </xf>
    <xf numFmtId="0" fontId="14" fillId="1" borderId="24" xfId="0" applyFont="1" applyFill="1" applyBorder="1" applyAlignment="1" applyProtection="1">
      <alignment horizontal="center" vertical="center"/>
      <protection hidden="1"/>
    </xf>
    <xf numFmtId="0" fontId="14" fillId="1" borderId="51" xfId="0" applyFont="1" applyFill="1" applyBorder="1" applyAlignment="1" applyProtection="1">
      <alignment horizontal="center" vertical="center"/>
      <protection hidden="1"/>
    </xf>
    <xf numFmtId="0" fontId="14" fillId="1" borderId="52" xfId="0" applyFont="1" applyFill="1" applyBorder="1" applyAlignment="1" applyProtection="1">
      <alignment horizontal="center" vertical="center"/>
      <protection hidden="1"/>
    </xf>
    <xf numFmtId="0" fontId="1" fillId="15" borderId="21" xfId="0" applyFont="1" applyFill="1" applyBorder="1" applyAlignment="1" applyProtection="1">
      <alignment horizontal="center" vertical="center"/>
      <protection hidden="1"/>
    </xf>
    <xf numFmtId="0" fontId="1" fillId="15" borderId="36" xfId="0" applyFont="1" applyFill="1" applyBorder="1" applyAlignment="1" applyProtection="1">
      <alignment horizontal="center" vertical="center"/>
      <protection hidden="1"/>
    </xf>
    <xf numFmtId="0" fontId="1" fillId="15" borderId="13" xfId="0" applyFont="1" applyFill="1" applyBorder="1" applyAlignment="1" applyProtection="1">
      <alignment horizontal="center" vertical="center"/>
      <protection hidden="1"/>
    </xf>
    <xf numFmtId="0" fontId="1" fillId="15" borderId="10" xfId="0" applyFont="1" applyFill="1" applyBorder="1" applyAlignment="1" applyProtection="1">
      <alignment horizontal="center" vertical="center"/>
      <protection hidden="1"/>
    </xf>
    <xf numFmtId="0" fontId="14" fillId="1" borderId="48" xfId="0" applyFont="1" applyFill="1" applyBorder="1" applyAlignment="1" applyProtection="1">
      <alignment horizontal="center" vertical="center"/>
      <protection hidden="1"/>
    </xf>
    <xf numFmtId="0" fontId="14" fillId="1" borderId="1" xfId="0" applyFont="1" applyFill="1" applyBorder="1" applyAlignment="1" applyProtection="1">
      <alignment horizontal="center" vertical="center"/>
      <protection hidden="1"/>
    </xf>
    <xf numFmtId="0" fontId="14" fillId="1" borderId="26" xfId="0" applyFont="1" applyFill="1" applyBorder="1" applyAlignment="1" applyProtection="1">
      <alignment horizontal="center" vertical="center"/>
      <protection hidden="1"/>
    </xf>
    <xf numFmtId="0" fontId="14" fillId="1" borderId="49" xfId="0" applyFont="1" applyFill="1" applyBorder="1" applyAlignment="1" applyProtection="1">
      <alignment horizontal="center" vertical="center"/>
      <protection hidden="1"/>
    </xf>
    <xf numFmtId="0" fontId="14" fillId="0" borderId="4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center" vertical="center"/>
      <protection hidden="1"/>
    </xf>
    <xf numFmtId="0" fontId="9" fillId="10" borderId="13" xfId="0" applyFont="1" applyFill="1" applyBorder="1" applyAlignment="1" applyProtection="1">
      <alignment horizontal="center" vertical="center"/>
      <protection hidden="1"/>
    </xf>
    <xf numFmtId="0" fontId="9" fillId="10" borderId="10" xfId="0" applyFont="1" applyFill="1" applyBorder="1" applyAlignment="1" applyProtection="1">
      <alignment horizontal="center" vertical="center"/>
      <protection hidden="1"/>
    </xf>
    <xf numFmtId="0" fontId="10" fillId="10" borderId="12" xfId="0" applyFont="1" applyFill="1" applyBorder="1" applyAlignment="1" applyProtection="1">
      <alignment horizontal="center" vertical="center"/>
      <protection hidden="1"/>
    </xf>
    <xf numFmtId="0" fontId="10" fillId="10" borderId="9" xfId="0" applyFont="1" applyFill="1" applyBorder="1" applyAlignment="1" applyProtection="1">
      <alignment horizontal="center" vertical="center"/>
      <protection hidden="1"/>
    </xf>
    <xf numFmtId="0" fontId="10" fillId="10" borderId="13" xfId="0" applyFont="1" applyFill="1" applyBorder="1" applyAlignment="1" applyProtection="1">
      <alignment horizontal="center" vertical="center"/>
      <protection hidden="1"/>
    </xf>
    <xf numFmtId="0" fontId="10" fillId="10" borderId="1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9" fillId="10" borderId="12" xfId="0" applyFont="1" applyFill="1" applyBorder="1" applyAlignment="1" applyProtection="1">
      <alignment horizontal="center" vertical="center"/>
      <protection hidden="1"/>
    </xf>
    <xf numFmtId="0" fontId="9" fillId="10" borderId="9" xfId="0" applyFont="1" applyFill="1" applyBorder="1" applyAlignment="1" applyProtection="1">
      <alignment horizontal="center" vertical="center"/>
      <protection hidden="1"/>
    </xf>
    <xf numFmtId="0" fontId="7" fillId="12" borderId="22" xfId="1" applyFont="1" applyFill="1" applyBorder="1" applyAlignment="1" applyProtection="1">
      <alignment horizontal="center" vertical="center"/>
      <protection hidden="1"/>
    </xf>
    <xf numFmtId="0" fontId="7" fillId="12" borderId="0" xfId="1" applyFont="1" applyFill="1" applyBorder="1" applyAlignment="1" applyProtection="1">
      <alignment horizontal="center" vertical="center"/>
      <protection hidden="1"/>
    </xf>
    <xf numFmtId="0" fontId="8" fillId="0" borderId="34" xfId="1" applyFont="1" applyFill="1" applyBorder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7" fillId="12" borderId="29" xfId="1" applyFont="1" applyFill="1" applyBorder="1" applyAlignment="1" applyProtection="1">
      <alignment horizontal="center" vertical="center"/>
      <protection hidden="1"/>
    </xf>
    <xf numFmtId="0" fontId="7" fillId="12" borderId="30" xfId="1" applyFont="1" applyFill="1" applyBorder="1" applyAlignment="1" applyProtection="1">
      <alignment horizontal="center" vertical="center"/>
      <protection hidden="1"/>
    </xf>
    <xf numFmtId="0" fontId="8" fillId="0" borderId="31" xfId="1" applyFont="1" applyFill="1" applyBorder="1" applyAlignment="1" applyProtection="1">
      <alignment horizontal="left" vertical="center"/>
      <protection hidden="1"/>
    </xf>
    <xf numFmtId="0" fontId="8" fillId="0" borderId="30" xfId="1" applyFont="1" applyFill="1" applyBorder="1" applyAlignment="1" applyProtection="1">
      <alignment horizontal="left" vertical="center"/>
      <protection hidden="1"/>
    </xf>
    <xf numFmtId="0" fontId="7" fillId="12" borderId="20" xfId="1" applyFont="1" applyFill="1" applyBorder="1" applyAlignment="1" applyProtection="1">
      <alignment horizontal="center" vertical="center"/>
      <protection hidden="1"/>
    </xf>
    <xf numFmtId="0" fontId="7" fillId="12" borderId="32" xfId="1" applyFont="1" applyFill="1" applyBorder="1" applyAlignment="1" applyProtection="1">
      <alignment horizontal="center" vertical="center"/>
      <protection hidden="1"/>
    </xf>
    <xf numFmtId="0" fontId="8" fillId="0" borderId="33" xfId="1" applyFont="1" applyFill="1" applyBorder="1" applyAlignment="1" applyProtection="1">
      <alignment horizontal="left" vertical="center"/>
      <protection hidden="1"/>
    </xf>
    <xf numFmtId="0" fontId="8" fillId="0" borderId="32" xfId="1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7" fillId="15" borderId="36" xfId="1" applyFont="1" applyFill="1" applyBorder="1" applyAlignment="1" applyProtection="1">
      <alignment horizontal="center" vertical="center"/>
      <protection hidden="1"/>
    </xf>
    <xf numFmtId="0" fontId="7" fillId="15" borderId="42" xfId="1" applyFont="1" applyFill="1" applyBorder="1" applyAlignment="1" applyProtection="1">
      <alignment horizontal="center" vertical="center"/>
      <protection hidden="1"/>
    </xf>
    <xf numFmtId="0" fontId="8" fillId="1" borderId="43" xfId="1" applyFont="1" applyFill="1" applyBorder="1" applyAlignment="1" applyProtection="1">
      <alignment horizontal="left" vertical="center"/>
      <protection hidden="1"/>
    </xf>
    <xf numFmtId="0" fontId="8" fillId="1" borderId="42" xfId="1" applyFont="1" applyFill="1" applyBorder="1" applyAlignment="1" applyProtection="1">
      <alignment horizontal="left" vertical="center"/>
      <protection hidden="1"/>
    </xf>
    <xf numFmtId="0" fontId="0" fillId="1" borderId="8" xfId="0" applyFill="1" applyBorder="1" applyAlignment="1" applyProtection="1">
      <alignment vertical="center"/>
      <protection hidden="1"/>
    </xf>
    <xf numFmtId="0" fontId="7" fillId="12" borderId="21" xfId="1" applyFont="1" applyFill="1" applyBorder="1" applyAlignment="1" applyProtection="1">
      <alignment horizontal="center" vertical="center"/>
      <protection hidden="1"/>
    </xf>
    <xf numFmtId="0" fontId="7" fillId="12" borderId="35" xfId="1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0" fillId="4" borderId="44" xfId="0" applyFill="1" applyBorder="1" applyAlignment="1" applyProtection="1">
      <alignment horizontal="left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6" fillId="8" borderId="21" xfId="1" applyFont="1" applyFill="1" applyBorder="1" applyAlignment="1" applyProtection="1">
      <alignment horizontal="center" vertical="center"/>
      <protection hidden="1"/>
    </xf>
    <xf numFmtId="0" fontId="6" fillId="8" borderId="36" xfId="1" applyFont="1" applyFill="1" applyBorder="1" applyAlignment="1" applyProtection="1">
      <alignment horizontal="center" vertical="center"/>
      <protection hidden="1"/>
    </xf>
    <xf numFmtId="0" fontId="7" fillId="15" borderId="37" xfId="1" applyFont="1" applyFill="1" applyBorder="1" applyAlignment="1" applyProtection="1">
      <alignment horizontal="center" vertical="center"/>
      <protection hidden="1"/>
    </xf>
    <xf numFmtId="0" fontId="7" fillId="15" borderId="38" xfId="1" applyFont="1" applyFill="1" applyBorder="1" applyAlignment="1" applyProtection="1">
      <alignment horizontal="center" vertical="center"/>
      <protection hidden="1"/>
    </xf>
    <xf numFmtId="0" fontId="8" fillId="1" borderId="39" xfId="1" applyFont="1" applyFill="1" applyBorder="1" applyAlignment="1" applyProtection="1">
      <alignment horizontal="left" vertical="center"/>
      <protection hidden="1"/>
    </xf>
    <xf numFmtId="0" fontId="8" fillId="1" borderId="38" xfId="1" applyFont="1" applyFill="1" applyBorder="1" applyAlignment="1" applyProtection="1">
      <alignment horizontal="left" vertical="center"/>
      <protection hidden="1"/>
    </xf>
    <xf numFmtId="0" fontId="0" fillId="1" borderId="2" xfId="0" applyFill="1" applyBorder="1" applyAlignment="1" applyProtection="1">
      <alignment vertical="center"/>
      <protection hidden="1"/>
    </xf>
    <xf numFmtId="0" fontId="6" fillId="9" borderId="40" xfId="1" applyFont="1" applyFill="1" applyBorder="1" applyAlignment="1" applyProtection="1">
      <alignment horizontal="center" vertical="center"/>
      <protection hidden="1"/>
    </xf>
    <xf numFmtId="0" fontId="6" fillId="9" borderId="41" xfId="1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horizontal="center" vertical="center"/>
      <protection hidden="1"/>
    </xf>
    <xf numFmtId="0" fontId="3" fillId="3" borderId="27" xfId="0" applyFont="1" applyFill="1" applyBorder="1" applyAlignment="1" applyProtection="1">
      <alignment horizontal="center" vertical="center"/>
      <protection hidden="1"/>
    </xf>
    <xf numFmtId="0" fontId="22" fillId="17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2" fillId="3" borderId="0" xfId="0" applyNumberFormat="1" applyFont="1" applyFill="1" applyAlignment="1" applyProtection="1">
      <alignment horizontal="center" vertical="center"/>
      <protection hidden="1"/>
    </xf>
    <xf numFmtId="164" fontId="2" fillId="3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14" borderId="0" xfId="0" quotePrefix="1" applyFill="1" applyAlignment="1" applyProtection="1">
      <alignment horizontal="center" vertical="center"/>
      <protection locked="0"/>
    </xf>
    <xf numFmtId="0" fontId="0" fillId="14" borderId="0" xfId="0" applyFill="1" applyAlignment="1" applyProtection="1">
      <alignment horizontal="center" vertical="center"/>
      <protection locked="0"/>
    </xf>
    <xf numFmtId="0" fontId="2" fillId="16" borderId="0" xfId="0" applyFont="1" applyFill="1" applyAlignment="1" applyProtection="1">
      <alignment vertical="center"/>
      <protection hidden="1"/>
    </xf>
  </cellXfs>
  <cellStyles count="3">
    <cellStyle name="Normal" xfId="0" builtinId="0"/>
    <cellStyle name="Normal_2009_ITTF_JC_VEN_Teams" xfId="1"/>
    <cellStyle name="Normal_LCA0809" xfId="2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avier\Downloads\_CONSULTA_ACTES_TDM19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DA%2020%20-%2021/AREA%20ESPORTIVA/COMPETICIO/FORMULARIS/BDLLICEN_2021_ABR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"/>
      <sheetName val="dades"/>
      <sheetName val="Hoja4"/>
    </sheetNames>
    <sheetDataSet>
      <sheetData sheetId="0"/>
      <sheetData sheetId="1"/>
      <sheetData sheetId="2">
        <row r="3">
          <cell r="A3" t="str">
            <v>EQ</v>
          </cell>
          <cell r="B3" t="str">
            <v>EQUIP</v>
          </cell>
        </row>
        <row r="4">
          <cell r="A4">
            <v>101</v>
          </cell>
          <cell r="B4" t="str">
            <v>TT TRAMUNTANA</v>
          </cell>
        </row>
        <row r="5">
          <cell r="A5">
            <v>102</v>
          </cell>
          <cell r="B5" t="str">
            <v>TT CASSÀ</v>
          </cell>
        </row>
        <row r="6">
          <cell r="A6">
            <v>103</v>
          </cell>
          <cell r="B6" t="str">
            <v>CTT OLOT</v>
          </cell>
        </row>
        <row r="7">
          <cell r="A7">
            <v>104</v>
          </cell>
          <cell r="B7" t="str">
            <v>CTT BÀSCARA</v>
          </cell>
        </row>
        <row r="8">
          <cell r="A8">
            <v>105</v>
          </cell>
          <cell r="B8" t="str">
            <v>CTT VILABLAREIX</v>
          </cell>
        </row>
        <row r="9">
          <cell r="A9">
            <v>106</v>
          </cell>
          <cell r="B9" t="str">
            <v>CTT RIPOLL</v>
          </cell>
        </row>
        <row r="10">
          <cell r="A10">
            <v>107</v>
          </cell>
          <cell r="B10" t="str">
            <v>CTT XARXA MALGRAT</v>
          </cell>
        </row>
        <row r="11">
          <cell r="A11">
            <v>108</v>
          </cell>
          <cell r="B11" t="str">
            <v>TERMOTUR CALELLA</v>
          </cell>
        </row>
        <row r="12">
          <cell r="A12">
            <v>109</v>
          </cell>
          <cell r="B12" t="str">
            <v>CN MATARÓ QUADIS</v>
          </cell>
        </row>
        <row r="13">
          <cell r="A13">
            <v>110</v>
          </cell>
          <cell r="B13" t="str">
            <v>ATT PREMIÀ DE MAR</v>
          </cell>
        </row>
        <row r="14">
          <cell r="A14">
            <v>111</v>
          </cell>
          <cell r="B14" t="str">
            <v>CTT CARDEDEU EIG</v>
          </cell>
        </row>
        <row r="15">
          <cell r="A15">
            <v>112</v>
          </cell>
          <cell r="B15" t="str">
            <v>CTT PARETS</v>
          </cell>
        </row>
        <row r="16">
          <cell r="A16">
            <v>201</v>
          </cell>
          <cell r="B16" t="str">
            <v>HOSPITALET GRUPO PREVING A</v>
          </cell>
        </row>
        <row r="17">
          <cell r="A17">
            <v>202</v>
          </cell>
          <cell r="B17" t="str">
            <v>FORN BERTRAN BADALONA</v>
          </cell>
        </row>
        <row r="18">
          <cell r="A18">
            <v>203</v>
          </cell>
          <cell r="B18" t="str">
            <v>AGRUPACIÓ CONGRÉS</v>
          </cell>
        </row>
        <row r="19">
          <cell r="A19">
            <v>204</v>
          </cell>
          <cell r="B19" t="str">
            <v>CC SANTS</v>
          </cell>
        </row>
        <row r="20">
          <cell r="A20">
            <v>205</v>
          </cell>
          <cell r="B20" t="str">
            <v>CT BARCINO</v>
          </cell>
        </row>
        <row r="21">
          <cell r="A21">
            <v>206</v>
          </cell>
          <cell r="B21" t="str">
            <v>EL CENTRE</v>
          </cell>
        </row>
        <row r="22">
          <cell r="A22">
            <v>207</v>
          </cell>
          <cell r="B22" t="str">
            <v>CTT POBLENOU</v>
          </cell>
        </row>
        <row r="23">
          <cell r="A23">
            <v>208</v>
          </cell>
          <cell r="B23" t="str">
            <v>C.T.T.VILANOVA</v>
          </cell>
        </row>
        <row r="24">
          <cell r="A24">
            <v>209</v>
          </cell>
          <cell r="B24" t="str">
            <v>CTT TORTOSA</v>
          </cell>
        </row>
        <row r="25">
          <cell r="A25">
            <v>210</v>
          </cell>
          <cell r="B25" t="str">
            <v>CTT ALMOSTER</v>
          </cell>
        </row>
        <row r="26">
          <cell r="A26">
            <v>211</v>
          </cell>
          <cell r="B26" t="str">
            <v>BORGES MASIA TERO</v>
          </cell>
        </row>
        <row r="27">
          <cell r="A27">
            <v>212</v>
          </cell>
          <cell r="B27" t="str">
            <v>MOLLERUSSA SERVISIMO VW</v>
          </cell>
        </row>
        <row r="28">
          <cell r="A28">
            <v>301</v>
          </cell>
          <cell r="B28" t="str">
            <v>HOSPITALET GRUPO PREVING B</v>
          </cell>
        </row>
        <row r="29">
          <cell r="A29">
            <v>302</v>
          </cell>
          <cell r="B29" t="str">
            <v>BLANXART XALOC OLESA</v>
          </cell>
        </row>
        <row r="30">
          <cell r="A30">
            <v>303</v>
          </cell>
          <cell r="B30" t="str">
            <v>TT PRAT LISANT</v>
          </cell>
        </row>
        <row r="31">
          <cell r="A31">
            <v>304</v>
          </cell>
          <cell r="B31" t="str">
            <v>CTT ATENEU 1882</v>
          </cell>
        </row>
        <row r="32">
          <cell r="A32">
            <v>305</v>
          </cell>
          <cell r="B32" t="str">
            <v>CTT ATLÈTIC MOLINS DE REI</v>
          </cell>
        </row>
        <row r="33">
          <cell r="A33">
            <v>306</v>
          </cell>
          <cell r="B33" t="str">
            <v>TENNIS TAULA CASTELLDEFELS</v>
          </cell>
        </row>
        <row r="34">
          <cell r="A34">
            <v>307</v>
          </cell>
          <cell r="B34" t="str">
            <v>UE SANT CUGAT</v>
          </cell>
        </row>
        <row r="35">
          <cell r="A35">
            <v>308</v>
          </cell>
          <cell r="B35" t="str">
            <v>CLUB NATACIÓ SABADELL</v>
          </cell>
        </row>
        <row r="36">
          <cell r="A36">
            <v>309</v>
          </cell>
          <cell r="B36" t="str">
            <v>CTT ELS AMICS TERRASSA</v>
          </cell>
        </row>
        <row r="37">
          <cell r="A37">
            <v>310</v>
          </cell>
          <cell r="B37" t="str">
            <v>LA BANDA DE LA MASIA</v>
          </cell>
        </row>
        <row r="38">
          <cell r="A38">
            <v>311</v>
          </cell>
          <cell r="B38" t="str">
            <v>CLUB TENNIS TAULA TONA</v>
          </cell>
        </row>
        <row r="39">
          <cell r="A39">
            <v>312</v>
          </cell>
          <cell r="B39" t="str">
            <v>GIRBAU VIC TT</v>
          </cell>
        </row>
        <row r="40">
          <cell r="A40" t="str">
            <v>-</v>
          </cell>
          <cell r="B40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OFF"/>
      <sheetName val="CLUBS"/>
      <sheetName val="EDATS"/>
      <sheetName val="EXCEPCIONS"/>
      <sheetName val="BDLLICEN"/>
      <sheetName val="BDLLICEN_2021"/>
      <sheetName val="jugtdm"/>
      <sheetName val="tdm"/>
      <sheetName val="X RQ RFETM"/>
      <sheetName val="PERSONES"/>
    </sheetNames>
    <sheetDataSet>
      <sheetData sheetId="0" refreshError="1"/>
      <sheetData sheetId="1" refreshError="1"/>
      <sheetData sheetId="2">
        <row r="4">
          <cell r="K4">
            <v>119</v>
          </cell>
          <cell r="L4" t="str">
            <v>NO</v>
          </cell>
        </row>
        <row r="5">
          <cell r="K5">
            <v>199</v>
          </cell>
          <cell r="L5" t="str">
            <v>NO</v>
          </cell>
        </row>
        <row r="6">
          <cell r="K6">
            <v>511</v>
          </cell>
          <cell r="L6" t="str">
            <v>NO</v>
          </cell>
        </row>
        <row r="7">
          <cell r="K7">
            <v>530</v>
          </cell>
          <cell r="L7" t="str">
            <v>NO</v>
          </cell>
        </row>
        <row r="8">
          <cell r="K8">
            <v>557</v>
          </cell>
          <cell r="L8" t="str">
            <v>NO</v>
          </cell>
        </row>
        <row r="9">
          <cell r="K9">
            <v>837</v>
          </cell>
          <cell r="L9" t="str">
            <v>NO</v>
          </cell>
        </row>
        <row r="10">
          <cell r="K10">
            <v>931</v>
          </cell>
          <cell r="L10" t="str">
            <v>NO</v>
          </cell>
        </row>
        <row r="11">
          <cell r="K11">
            <v>975</v>
          </cell>
          <cell r="L11" t="str">
            <v>NO</v>
          </cell>
        </row>
        <row r="12">
          <cell r="K12">
            <v>986</v>
          </cell>
          <cell r="L12" t="str">
            <v>NO</v>
          </cell>
        </row>
        <row r="13">
          <cell r="K13">
            <v>995</v>
          </cell>
          <cell r="L13" t="str">
            <v>NO</v>
          </cell>
        </row>
        <row r="14">
          <cell r="K14">
            <v>1004</v>
          </cell>
          <cell r="L14" t="str">
            <v>NO</v>
          </cell>
        </row>
        <row r="15">
          <cell r="K15">
            <v>1067</v>
          </cell>
          <cell r="L15" t="str">
            <v>NO</v>
          </cell>
        </row>
        <row r="16">
          <cell r="K16">
            <v>1110</v>
          </cell>
          <cell r="L16" t="str">
            <v>NO</v>
          </cell>
        </row>
        <row r="17">
          <cell r="K17">
            <v>1122</v>
          </cell>
          <cell r="L17" t="str">
            <v>NO</v>
          </cell>
        </row>
        <row r="18">
          <cell r="K18">
            <v>1153</v>
          </cell>
          <cell r="L18" t="str">
            <v>NO</v>
          </cell>
        </row>
        <row r="19">
          <cell r="K19">
            <v>1177</v>
          </cell>
          <cell r="L19" t="str">
            <v>NO</v>
          </cell>
        </row>
        <row r="20">
          <cell r="K20">
            <v>1271</v>
          </cell>
          <cell r="L20" t="str">
            <v>NO</v>
          </cell>
        </row>
        <row r="21">
          <cell r="K21">
            <v>1394</v>
          </cell>
          <cell r="L21" t="str">
            <v>NO</v>
          </cell>
        </row>
        <row r="22">
          <cell r="K22">
            <v>1438</v>
          </cell>
          <cell r="L22" t="str">
            <v>NO</v>
          </cell>
        </row>
        <row r="23">
          <cell r="K23">
            <v>1511</v>
          </cell>
          <cell r="L23" t="str">
            <v>NO</v>
          </cell>
        </row>
        <row r="24">
          <cell r="K24">
            <v>1529</v>
          </cell>
          <cell r="L24" t="str">
            <v>NO</v>
          </cell>
        </row>
        <row r="25">
          <cell r="K25">
            <v>1564</v>
          </cell>
          <cell r="L25" t="str">
            <v>NO</v>
          </cell>
        </row>
        <row r="26">
          <cell r="K26">
            <v>1600</v>
          </cell>
          <cell r="L26" t="str">
            <v>NO</v>
          </cell>
        </row>
        <row r="27">
          <cell r="K27">
            <v>3360</v>
          </cell>
          <cell r="L27" t="str">
            <v>NO</v>
          </cell>
        </row>
        <row r="28">
          <cell r="K28">
            <v>4250</v>
          </cell>
          <cell r="L28" t="str">
            <v>NO</v>
          </cell>
        </row>
        <row r="29">
          <cell r="K29">
            <v>4406</v>
          </cell>
          <cell r="L29" t="str">
            <v>NO</v>
          </cell>
        </row>
        <row r="30">
          <cell r="K30">
            <v>4664</v>
          </cell>
          <cell r="L30" t="str">
            <v>NO</v>
          </cell>
        </row>
        <row r="31">
          <cell r="K31">
            <v>4778</v>
          </cell>
          <cell r="L31" t="str">
            <v>NO</v>
          </cell>
        </row>
        <row r="32">
          <cell r="K32">
            <v>4826</v>
          </cell>
          <cell r="L32" t="str">
            <v>NO</v>
          </cell>
        </row>
        <row r="33">
          <cell r="K33">
            <v>4847</v>
          </cell>
          <cell r="L33" t="str">
            <v>NO</v>
          </cell>
        </row>
        <row r="34">
          <cell r="K34">
            <v>4882</v>
          </cell>
          <cell r="L34" t="str">
            <v>NO</v>
          </cell>
        </row>
        <row r="35">
          <cell r="K35">
            <v>4958</v>
          </cell>
          <cell r="L35" t="str">
            <v>NO</v>
          </cell>
        </row>
        <row r="36">
          <cell r="K36">
            <v>5074</v>
          </cell>
          <cell r="L36" t="str">
            <v>NO</v>
          </cell>
        </row>
        <row r="37">
          <cell r="K37">
            <v>5154</v>
          </cell>
          <cell r="L37" t="str">
            <v>NO</v>
          </cell>
        </row>
        <row r="38">
          <cell r="K38">
            <v>5240</v>
          </cell>
          <cell r="L38" t="str">
            <v>NO</v>
          </cell>
        </row>
        <row r="39">
          <cell r="K39">
            <v>5382</v>
          </cell>
          <cell r="L39" t="str">
            <v>NO</v>
          </cell>
        </row>
        <row r="40">
          <cell r="K40">
            <v>6197</v>
          </cell>
          <cell r="L40" t="str">
            <v>NO</v>
          </cell>
        </row>
        <row r="41">
          <cell r="K41">
            <v>6456</v>
          </cell>
          <cell r="L41" t="str">
            <v>NO</v>
          </cell>
        </row>
        <row r="42">
          <cell r="K42">
            <v>6499</v>
          </cell>
          <cell r="L42" t="str">
            <v>NO</v>
          </cell>
        </row>
        <row r="43">
          <cell r="K43">
            <v>6515</v>
          </cell>
          <cell r="L43" t="str">
            <v>NO</v>
          </cell>
        </row>
        <row r="44">
          <cell r="K44">
            <v>6596</v>
          </cell>
          <cell r="L44" t="str">
            <v>NO</v>
          </cell>
        </row>
        <row r="45">
          <cell r="K45">
            <v>7230</v>
          </cell>
          <cell r="L45" t="str">
            <v>NO</v>
          </cell>
        </row>
        <row r="46">
          <cell r="K46">
            <v>7278</v>
          </cell>
          <cell r="L46" t="str">
            <v>NO</v>
          </cell>
        </row>
        <row r="47">
          <cell r="K47">
            <v>7406</v>
          </cell>
          <cell r="L47" t="str">
            <v>NO</v>
          </cell>
        </row>
        <row r="48">
          <cell r="K48">
            <v>7544</v>
          </cell>
          <cell r="L48" t="str">
            <v>NO</v>
          </cell>
        </row>
        <row r="49">
          <cell r="K49">
            <v>8212</v>
          </cell>
          <cell r="L49" t="str">
            <v>NO</v>
          </cell>
        </row>
        <row r="50">
          <cell r="K50">
            <v>8379</v>
          </cell>
          <cell r="L50" t="str">
            <v>NO</v>
          </cell>
        </row>
        <row r="51">
          <cell r="K51">
            <v>8597</v>
          </cell>
          <cell r="L51" t="str">
            <v>NO</v>
          </cell>
        </row>
        <row r="52">
          <cell r="K52">
            <v>8661</v>
          </cell>
          <cell r="L52" t="str">
            <v>NO</v>
          </cell>
        </row>
        <row r="53">
          <cell r="K53">
            <v>8908</v>
          </cell>
          <cell r="L53" t="str">
            <v>NO</v>
          </cell>
        </row>
        <row r="54">
          <cell r="K54">
            <v>11166</v>
          </cell>
          <cell r="L54" t="str">
            <v>NO</v>
          </cell>
        </row>
        <row r="55">
          <cell r="K55">
            <v>11342</v>
          </cell>
          <cell r="L55" t="str">
            <v>NO</v>
          </cell>
        </row>
        <row r="56">
          <cell r="K56">
            <v>12215</v>
          </cell>
          <cell r="L56" t="str">
            <v>NO</v>
          </cell>
        </row>
        <row r="57">
          <cell r="K57">
            <v>13093</v>
          </cell>
          <cell r="L57" t="str">
            <v>NO</v>
          </cell>
        </row>
        <row r="58">
          <cell r="K58">
            <v>13713</v>
          </cell>
          <cell r="L58" t="str">
            <v>NO</v>
          </cell>
        </row>
        <row r="59">
          <cell r="K59">
            <v>13891</v>
          </cell>
          <cell r="L59" t="str">
            <v>NO</v>
          </cell>
        </row>
        <row r="60">
          <cell r="K60">
            <v>14517</v>
          </cell>
          <cell r="L60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">
          <cell r="G1" t="str">
            <v>HOSPIT</v>
          </cell>
          <cell r="H1">
            <v>101</v>
          </cell>
        </row>
        <row r="2">
          <cell r="G2" t="str">
            <v>ATEN82</v>
          </cell>
          <cell r="H2">
            <v>102</v>
          </cell>
        </row>
        <row r="3">
          <cell r="G3" t="str">
            <v>CONGRE</v>
          </cell>
          <cell r="H3">
            <v>103</v>
          </cell>
        </row>
        <row r="4">
          <cell r="G4" t="str">
            <v>CNSABA</v>
          </cell>
          <cell r="H4">
            <v>104</v>
          </cell>
        </row>
        <row r="5">
          <cell r="G5" t="str">
            <v>BADALO</v>
          </cell>
          <cell r="H5">
            <v>105</v>
          </cell>
        </row>
        <row r="6">
          <cell r="G6" t="str">
            <v>ATEPN</v>
          </cell>
          <cell r="H6">
            <v>106</v>
          </cell>
        </row>
        <row r="7">
          <cell r="G7" t="str">
            <v>HORTA</v>
          </cell>
          <cell r="H7">
            <v>107</v>
          </cell>
        </row>
        <row r="8">
          <cell r="G8" t="str">
            <v>CENTRE</v>
          </cell>
          <cell r="H8">
            <v>108</v>
          </cell>
        </row>
        <row r="9">
          <cell r="H9">
            <v>109</v>
          </cell>
        </row>
        <row r="10">
          <cell r="G10" t="str">
            <v>BARCIN</v>
          </cell>
          <cell r="H10">
            <v>110</v>
          </cell>
        </row>
        <row r="11">
          <cell r="H11">
            <v>201</v>
          </cell>
        </row>
        <row r="12">
          <cell r="G12" t="str">
            <v>BASCA</v>
          </cell>
          <cell r="H12">
            <v>202</v>
          </cell>
        </row>
        <row r="13">
          <cell r="G13" t="str">
            <v>MATARO</v>
          </cell>
          <cell r="H13">
            <v>203</v>
          </cell>
        </row>
        <row r="14">
          <cell r="G14" t="str">
            <v>TTCAS</v>
          </cell>
          <cell r="H14">
            <v>204</v>
          </cell>
        </row>
        <row r="15">
          <cell r="G15" t="str">
            <v>TRAMUN</v>
          </cell>
          <cell r="H15">
            <v>205</v>
          </cell>
        </row>
        <row r="16">
          <cell r="G16" t="str">
            <v>VILABL</v>
          </cell>
          <cell r="H16">
            <v>206</v>
          </cell>
        </row>
        <row r="17">
          <cell r="H17">
            <v>207</v>
          </cell>
        </row>
        <row r="18">
          <cell r="G18" t="str">
            <v>OLOT</v>
          </cell>
          <cell r="H18">
            <v>208</v>
          </cell>
        </row>
        <row r="19">
          <cell r="G19" t="str">
            <v>ESCALA</v>
          </cell>
          <cell r="H19">
            <v>209</v>
          </cell>
        </row>
        <row r="20">
          <cell r="G20" t="str">
            <v>TONA</v>
          </cell>
          <cell r="H20">
            <v>210</v>
          </cell>
        </row>
        <row r="21">
          <cell r="G21" t="str">
            <v>MOLINS</v>
          </cell>
          <cell r="H21">
            <v>301</v>
          </cell>
        </row>
        <row r="22">
          <cell r="H22">
            <v>302</v>
          </cell>
        </row>
        <row r="23">
          <cell r="G23" t="str">
            <v>PARETS</v>
          </cell>
          <cell r="H23">
            <v>303</v>
          </cell>
        </row>
        <row r="24">
          <cell r="G24" t="str">
            <v>BORGES</v>
          </cell>
          <cell r="H24">
            <v>304</v>
          </cell>
        </row>
        <row r="25">
          <cell r="G25" t="str">
            <v>S.CUGA</v>
          </cell>
          <cell r="H25">
            <v>305</v>
          </cell>
        </row>
        <row r="26">
          <cell r="G26" t="str">
            <v>PRAT</v>
          </cell>
          <cell r="H26">
            <v>306</v>
          </cell>
        </row>
        <row r="27">
          <cell r="G27" t="str">
            <v>CIERVO</v>
          </cell>
          <cell r="H27">
            <v>307</v>
          </cell>
        </row>
        <row r="28">
          <cell r="G28" t="str">
            <v>CNSABA</v>
          </cell>
          <cell r="H28">
            <v>308</v>
          </cell>
        </row>
        <row r="29">
          <cell r="G29" t="str">
            <v>CASTDF</v>
          </cell>
          <cell r="H29">
            <v>309</v>
          </cell>
        </row>
        <row r="30">
          <cell r="G30" t="str">
            <v>CARDED</v>
          </cell>
          <cell r="H30">
            <v>310</v>
          </cell>
        </row>
      </sheetData>
      <sheetData sheetId="8" refreshError="1"/>
      <sheetData sheetId="9" refreshError="1"/>
    </sheetDataSet>
  </externalBook>
</externalLink>
</file>

<file path=xl/queryTables/queryTable1.xml><?xml version="1.0" encoding="utf-8"?>
<queryTable xmlns="http://schemas.openxmlformats.org/spreadsheetml/2006/main" name="actes_1" refreshOnLoad="1" removeDataOnSave="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ctesxconsulta" refreshOnLoad="1" removeDataOnSave="1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showGridLines="0" showRowColHeaders="0" tabSelected="1" zoomScaleNormal="100" workbookViewId="0">
      <selection activeCell="AO5" sqref="AO5:AQ5"/>
    </sheetView>
  </sheetViews>
  <sheetFormatPr baseColWidth="10" defaultRowHeight="15" x14ac:dyDescent="0.25"/>
  <cols>
    <col min="1" max="1" width="3.42578125" style="11" customWidth="1"/>
    <col min="2" max="47" width="3.140625" style="11" customWidth="1"/>
    <col min="48" max="62" width="3.7109375" style="11" hidden="1" customWidth="1"/>
    <col min="63" max="63" width="11.42578125" style="11" customWidth="1"/>
    <col min="64" max="16384" width="11.42578125" style="11"/>
  </cols>
  <sheetData>
    <row r="1" spans="1:62" ht="1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164" t="str">
        <f>IF(AO5="","-",AO5)</f>
        <v>-</v>
      </c>
      <c r="AH1" s="164"/>
      <c r="AI1" s="164"/>
      <c r="AJ1" s="70"/>
      <c r="AK1" s="70"/>
      <c r="AL1" s="70"/>
      <c r="AM1" s="70"/>
      <c r="AN1" s="70"/>
      <c r="AO1" s="70"/>
      <c r="AP1" s="70"/>
      <c r="AQ1" s="70"/>
      <c r="AR1" s="70"/>
      <c r="AS1" s="70"/>
    </row>
    <row r="2" spans="1:62" x14ac:dyDescent="0.25">
      <c r="A2" s="70"/>
      <c r="B2" s="62" t="s">
        <v>498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4" t="s">
        <v>541</v>
      </c>
      <c r="AR2" s="70"/>
    </row>
    <row r="3" spans="1:62" x14ac:dyDescent="0.25">
      <c r="A3" s="7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70"/>
      <c r="AS3" s="1"/>
    </row>
    <row r="4" spans="1:62" x14ac:dyDescent="0.25">
      <c r="A4" s="70"/>
      <c r="B4" s="1"/>
      <c r="C4" s="1"/>
      <c r="D4" s="2" t="s">
        <v>503</v>
      </c>
      <c r="E4" s="162" t="str">
        <f>IF(VLOOKUP(AO5,ACTES4,12,0)=0,"",VLOOKUP(AO5,ACTES4,12,0))</f>
        <v/>
      </c>
      <c r="F4" s="163"/>
      <c r="H4" s="1"/>
      <c r="I4" s="1"/>
      <c r="J4" s="1"/>
      <c r="K4" s="1"/>
      <c r="L4" s="2" t="s">
        <v>501</v>
      </c>
      <c r="M4" s="162" t="str">
        <f>IF(VLOOKUP(AO5,ACTES4,10,0)=0,"",VLOOKUP(AO5,ACTES4,10,0))</f>
        <v/>
      </c>
      <c r="N4" s="163"/>
      <c r="P4" s="165" t="s">
        <v>0</v>
      </c>
      <c r="Q4" s="165"/>
      <c r="R4" s="166" t="str">
        <f>IF(AG1="-","",VLOOKUP(AG1,ACTES4,2,0))</f>
        <v/>
      </c>
      <c r="S4" s="166"/>
      <c r="T4" s="166"/>
      <c r="U4" s="166"/>
      <c r="W4" s="165" t="s">
        <v>502</v>
      </c>
      <c r="X4" s="165"/>
      <c r="Y4" s="167" t="str">
        <f>IF(AG1="-","",VLOOKUP(AG1,ACTES4,3,0))</f>
        <v/>
      </c>
      <c r="Z4" s="167"/>
      <c r="AA4" s="167"/>
      <c r="AC4" s="168" t="s">
        <v>499</v>
      </c>
      <c r="AD4" s="168"/>
      <c r="AE4" s="140" t="str">
        <f>IF(VLOOKUP(AO5,ACTES4,8,0)=0,"",VLOOKUP(AO5,ACTES4,8,0))</f>
        <v/>
      </c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70"/>
    </row>
    <row r="5" spans="1:62" x14ac:dyDescent="0.25">
      <c r="A5" s="70"/>
      <c r="B5" s="1"/>
      <c r="C5" s="1"/>
      <c r="D5" s="1"/>
      <c r="I5" s="1"/>
      <c r="J5" s="1"/>
      <c r="K5" s="1"/>
      <c r="L5" s="1"/>
      <c r="M5" s="1"/>
      <c r="Q5" s="168" t="s">
        <v>500</v>
      </c>
      <c r="R5" s="168"/>
      <c r="S5" s="168"/>
      <c r="T5" s="171" t="str">
        <f>IF(VLOOKUP(AO5,ACTES4,5,0)=0,"",VLOOKUP(AO5,ACTES4,5,0))</f>
        <v/>
      </c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L5" s="168" t="s">
        <v>1</v>
      </c>
      <c r="AM5" s="168"/>
      <c r="AN5" s="168"/>
      <c r="AO5" s="169"/>
      <c r="AP5" s="170"/>
      <c r="AQ5" s="170"/>
      <c r="AR5" s="70"/>
    </row>
    <row r="6" spans="1:62" x14ac:dyDescent="0.25">
      <c r="A6" s="7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T6" s="140" t="str">
        <f>IF(VLOOKUP(AO5,ACTES4,7,0)=0,"",VLOOKUP(AO5,ACTES4,7,0))</f>
        <v/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K6" s="3"/>
      <c r="AL6" s="3"/>
      <c r="AM6" s="3"/>
      <c r="AN6" s="3"/>
      <c r="AO6" s="3"/>
      <c r="AP6" s="3"/>
      <c r="AQ6" s="69" t="s">
        <v>504</v>
      </c>
      <c r="AR6" s="70"/>
    </row>
    <row r="7" spans="1:62" x14ac:dyDescent="0.25">
      <c r="A7" s="70"/>
      <c r="B7" s="1"/>
      <c r="C7" s="1"/>
      <c r="D7" s="1"/>
      <c r="E7" s="1"/>
      <c r="F7" s="1"/>
      <c r="G7" s="1"/>
      <c r="H7" s="1"/>
      <c r="I7" s="1"/>
      <c r="J7" s="1"/>
      <c r="AD7" s="1"/>
      <c r="AE7" s="1"/>
      <c r="AF7" s="1"/>
      <c r="AG7" s="1"/>
      <c r="AH7" s="1"/>
      <c r="AI7" s="1"/>
      <c r="AJ7" s="1"/>
      <c r="AK7" s="1"/>
      <c r="AL7" s="1"/>
      <c r="AR7" s="70"/>
    </row>
    <row r="8" spans="1:62" x14ac:dyDescent="0.25">
      <c r="A8" s="7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R8" s="70"/>
    </row>
    <row r="9" spans="1:62" ht="16.5" customHeight="1" x14ac:dyDescent="0.25">
      <c r="A9" s="70"/>
      <c r="B9" s="155" t="s">
        <v>2</v>
      </c>
      <c r="C9" s="156"/>
      <c r="D9" s="156"/>
      <c r="E9" s="138" t="str">
        <f>VLOOKUP($AG$1,ACTES3,6,0)</f>
        <v>-</v>
      </c>
      <c r="F9" s="139"/>
      <c r="G9" s="157" t="str">
        <f>IFERROR(IF(E9&lt;&gt;"",VLOOKUP(E9,equips,2,0),""),"")</f>
        <v/>
      </c>
      <c r="H9" s="158"/>
      <c r="I9" s="158"/>
      <c r="J9" s="158"/>
      <c r="K9" s="158"/>
      <c r="L9" s="158"/>
      <c r="M9" s="158"/>
      <c r="N9" s="158"/>
      <c r="O9" s="159"/>
      <c r="P9" s="155" t="s">
        <v>3</v>
      </c>
      <c r="Q9" s="156"/>
      <c r="R9" s="156"/>
      <c r="S9" s="138" t="str">
        <f>VLOOKUP($AG$1,ACTES3,7,0)</f>
        <v>-</v>
      </c>
      <c r="T9" s="139"/>
      <c r="U9" s="157" t="str">
        <f>IFERROR(IF(S9&lt;&gt;"",VLOOKUP(S9,equips,2,0),""),"")</f>
        <v/>
      </c>
      <c r="V9" s="158"/>
      <c r="W9" s="158"/>
      <c r="X9" s="158"/>
      <c r="Y9" s="158"/>
      <c r="Z9" s="158"/>
      <c r="AA9" s="158"/>
      <c r="AB9" s="158"/>
      <c r="AC9" s="15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70"/>
      <c r="AS9" s="1"/>
    </row>
    <row r="10" spans="1:62" ht="16.5" customHeight="1" x14ac:dyDescent="0.25">
      <c r="A10" s="70"/>
      <c r="B10" s="4" t="s">
        <v>4</v>
      </c>
      <c r="C10" s="160" t="s">
        <v>7</v>
      </c>
      <c r="D10" s="160"/>
      <c r="E10" s="161" t="s">
        <v>5</v>
      </c>
      <c r="F10" s="161"/>
      <c r="G10" s="161"/>
      <c r="H10" s="161"/>
      <c r="I10" s="161"/>
      <c r="J10" s="161"/>
      <c r="K10" s="161"/>
      <c r="L10" s="161"/>
      <c r="M10" s="161" t="s">
        <v>6</v>
      </c>
      <c r="N10" s="161"/>
      <c r="O10" s="161"/>
      <c r="P10" s="4" t="s">
        <v>4</v>
      </c>
      <c r="Q10" s="160" t="s">
        <v>7</v>
      </c>
      <c r="R10" s="160"/>
      <c r="S10" s="161" t="s">
        <v>5</v>
      </c>
      <c r="T10" s="161"/>
      <c r="U10" s="161"/>
      <c r="V10" s="161"/>
      <c r="W10" s="161"/>
      <c r="X10" s="161"/>
      <c r="Y10" s="161"/>
      <c r="Z10" s="161"/>
      <c r="AA10" s="161" t="s">
        <v>6</v>
      </c>
      <c r="AB10" s="161"/>
      <c r="AC10" s="161"/>
      <c r="AD10" s="143" t="s">
        <v>8</v>
      </c>
      <c r="AE10" s="145"/>
      <c r="AF10" s="143" t="s">
        <v>9</v>
      </c>
      <c r="AG10" s="145"/>
      <c r="AH10" s="143" t="s">
        <v>10</v>
      </c>
      <c r="AI10" s="145"/>
      <c r="AJ10" s="143" t="s">
        <v>11</v>
      </c>
      <c r="AK10" s="145"/>
      <c r="AL10" s="143" t="s">
        <v>12</v>
      </c>
      <c r="AM10" s="145"/>
      <c r="AN10" s="143" t="s">
        <v>13</v>
      </c>
      <c r="AO10" s="145"/>
      <c r="AP10" s="143" t="s">
        <v>14</v>
      </c>
      <c r="AQ10" s="144"/>
      <c r="AR10" s="70"/>
      <c r="AS10" s="1"/>
    </row>
    <row r="11" spans="1:62" ht="16.5" customHeight="1" x14ac:dyDescent="0.25">
      <c r="A11" s="70"/>
      <c r="B11" s="5" t="s">
        <v>15</v>
      </c>
      <c r="C11" s="122" t="str">
        <f>VLOOKUP($AG$1,ACTES3,11,0)</f>
        <v>-</v>
      </c>
      <c r="D11" s="123"/>
      <c r="E11" s="124" t="str">
        <f t="shared" ref="E11:E16" si="0">IF(C11&lt;&gt;"-",VLOOKUP(C11,jug,5,FALSE),"")</f>
        <v/>
      </c>
      <c r="F11" s="125"/>
      <c r="G11" s="125"/>
      <c r="H11" s="125"/>
      <c r="I11" s="125"/>
      <c r="J11" s="125"/>
      <c r="K11" s="125"/>
      <c r="L11" s="125"/>
      <c r="M11" s="121" t="str">
        <f t="shared" ref="M11:M16" si="1">IF(C11&lt;&gt;"-",VLOOKUP(C11,jug,8,FALSE),"")</f>
        <v/>
      </c>
      <c r="N11" s="121"/>
      <c r="O11" s="121"/>
      <c r="P11" s="6" t="s">
        <v>19</v>
      </c>
      <c r="Q11" s="122" t="str">
        <f>VLOOKUP($AG$1,ACTES3,12,0)</f>
        <v>-</v>
      </c>
      <c r="R11" s="123"/>
      <c r="S11" s="124" t="str">
        <f t="shared" ref="S11:S16" si="2">IF(Q11&lt;&gt;"-",VLOOKUP(Q11,jug,5,FALSE),"")</f>
        <v/>
      </c>
      <c r="T11" s="125"/>
      <c r="U11" s="125"/>
      <c r="V11" s="125"/>
      <c r="W11" s="125"/>
      <c r="X11" s="125"/>
      <c r="Y11" s="125"/>
      <c r="Z11" s="125"/>
      <c r="AA11" s="121" t="str">
        <f t="shared" ref="AA11:AA16" si="3">IF(Q11&lt;&gt;"-",VLOOKUP(Q11,jug,8,FALSE),"")</f>
        <v/>
      </c>
      <c r="AB11" s="121"/>
      <c r="AC11" s="121"/>
      <c r="AD11" s="49" t="str">
        <f>VLOOKUP($AG$1,ACTES3,13,0)</f>
        <v>-</v>
      </c>
      <c r="AE11" s="50" t="str">
        <f>VLOOKUP($AG$1,ACTES3,14,0)</f>
        <v>-</v>
      </c>
      <c r="AF11" s="49" t="str">
        <f>VLOOKUP($AG$1,ACTES3,15,0)</f>
        <v>-</v>
      </c>
      <c r="AG11" s="50" t="str">
        <f>VLOOKUP($AG$1,ACTES3,16,0)</f>
        <v>-</v>
      </c>
      <c r="AH11" s="49" t="str">
        <f>VLOOKUP($AG$1,ACTES3,17,0)</f>
        <v>-</v>
      </c>
      <c r="AI11" s="50" t="str">
        <f>VLOOKUP($AG$1,ACTES3,18,0)</f>
        <v>-</v>
      </c>
      <c r="AJ11" s="49" t="str">
        <f>VLOOKUP($AG$1,ACTES3,19,0)</f>
        <v>-</v>
      </c>
      <c r="AK11" s="50" t="str">
        <f>VLOOKUP($AG$1,ACTES3,20,0)</f>
        <v>-</v>
      </c>
      <c r="AL11" s="49" t="str">
        <f>VLOOKUP($AG$1,ACTES3,21,0)</f>
        <v>-</v>
      </c>
      <c r="AM11" s="50" t="str">
        <f>VLOOKUP($AG$1,ACTES3,22,0)</f>
        <v>-</v>
      </c>
      <c r="AN11" s="7" t="str">
        <f t="shared" ref="AN11:AN17" si="4">IF(BA11+BG11&gt;2,BA11,"")</f>
        <v/>
      </c>
      <c r="AO11" s="8" t="str">
        <f t="shared" ref="AO11:AO17" si="5">IF(BA11+BG11&gt;2,BG11,"")</f>
        <v/>
      </c>
      <c r="AP11" s="9" t="str">
        <f>IF(BI11+BJ11&lt;&gt;0,BI11,"")</f>
        <v/>
      </c>
      <c r="AQ11" s="10" t="str">
        <f>IF(BI11+BJ11&lt;&gt;0,BJ11,"")</f>
        <v/>
      </c>
      <c r="AR11" s="72"/>
      <c r="AS11" s="1"/>
      <c r="AV11" s="54">
        <f t="shared" ref="AV11:AV17" si="6">IF(AD11&gt;AE11,1,0)</f>
        <v>0</v>
      </c>
      <c r="AW11" s="54">
        <f t="shared" ref="AW11:AW17" si="7">IF(AF11&gt;AG11,1,0)</f>
        <v>0</v>
      </c>
      <c r="AX11" s="54">
        <f t="shared" ref="AX11:AX17" si="8">IF(AH11&gt;AI11,1,0)</f>
        <v>0</v>
      </c>
      <c r="AY11" s="54">
        <f t="shared" ref="AY11:AY17" si="9">IF(AJ11&gt;AK11,1,0)</f>
        <v>0</v>
      </c>
      <c r="AZ11" s="54">
        <f t="shared" ref="AZ11:AZ17" si="10">IF(AL11&gt;AM11,1,0)</f>
        <v>0</v>
      </c>
      <c r="BA11" s="55">
        <f t="shared" ref="BA11:BA18" si="11">SUM(AV11:AZ11)</f>
        <v>0</v>
      </c>
      <c r="BB11" s="56">
        <f t="shared" ref="BB11:BB17" si="12">IF(AE11&gt;AD11,1,0)</f>
        <v>0</v>
      </c>
      <c r="BC11" s="56">
        <f t="shared" ref="BC11:BC17" si="13">IF(AG11&gt;AF11,1,0)</f>
        <v>0</v>
      </c>
      <c r="BD11" s="56">
        <f t="shared" ref="BD11:BD17" si="14">IF(AI11&gt;AH11,1,0)</f>
        <v>0</v>
      </c>
      <c r="BE11" s="56">
        <f t="shared" ref="BE11:BE17" si="15">IF(AK11&gt;AJ11,1,0)</f>
        <v>0</v>
      </c>
      <c r="BF11" s="56">
        <f t="shared" ref="BF11:BF17" si="16">IF(AM11&gt;AL11,1,0)</f>
        <v>0</v>
      </c>
      <c r="BG11" s="55">
        <f t="shared" ref="BG11:BG18" si="17">SUM(BB11:BF11)</f>
        <v>0</v>
      </c>
      <c r="BH11" s="53"/>
      <c r="BI11" s="55">
        <f>IF(BA11&gt;2,1,0)</f>
        <v>0</v>
      </c>
      <c r="BJ11" s="55">
        <f>IF(BG11&gt;2,1,0)</f>
        <v>0</v>
      </c>
    </row>
    <row r="12" spans="1:62" ht="16.5" customHeight="1" x14ac:dyDescent="0.25">
      <c r="A12" s="70"/>
      <c r="B12" s="5" t="s">
        <v>16</v>
      </c>
      <c r="C12" s="126" t="str">
        <f>VLOOKUP($AG$1,ACTES3,25,0)</f>
        <v>-</v>
      </c>
      <c r="D12" s="127"/>
      <c r="E12" s="128" t="str">
        <f t="shared" si="0"/>
        <v/>
      </c>
      <c r="F12" s="129"/>
      <c r="G12" s="129"/>
      <c r="H12" s="129"/>
      <c r="I12" s="129"/>
      <c r="J12" s="129"/>
      <c r="K12" s="129"/>
      <c r="L12" s="129"/>
      <c r="M12" s="130" t="str">
        <f t="shared" si="1"/>
        <v/>
      </c>
      <c r="N12" s="130"/>
      <c r="O12" s="130"/>
      <c r="P12" s="12" t="s">
        <v>20</v>
      </c>
      <c r="Q12" s="126" t="str">
        <f>VLOOKUP($AG$1,ACTES3,26,0)</f>
        <v>-</v>
      </c>
      <c r="R12" s="127"/>
      <c r="S12" s="128" t="str">
        <f t="shared" si="2"/>
        <v/>
      </c>
      <c r="T12" s="129"/>
      <c r="U12" s="129"/>
      <c r="V12" s="129"/>
      <c r="W12" s="129"/>
      <c r="X12" s="129"/>
      <c r="Y12" s="129"/>
      <c r="Z12" s="129"/>
      <c r="AA12" s="130" t="str">
        <f t="shared" si="3"/>
        <v/>
      </c>
      <c r="AB12" s="130"/>
      <c r="AC12" s="130"/>
      <c r="AD12" s="47" t="str">
        <f>VLOOKUP($AG$1,ACTES3,27,0)</f>
        <v>-</v>
      </c>
      <c r="AE12" s="48" t="str">
        <f>VLOOKUP($AG$1,ACTES3,28,0)</f>
        <v>-</v>
      </c>
      <c r="AF12" s="47" t="str">
        <f>VLOOKUP($AG$1,ACTES3,29,0)</f>
        <v>-</v>
      </c>
      <c r="AG12" s="48" t="str">
        <f>VLOOKUP($AG$1,ACTES3,30,0)</f>
        <v>-</v>
      </c>
      <c r="AH12" s="47" t="str">
        <f>VLOOKUP($AG$1,ACTES3,31,0)</f>
        <v>-</v>
      </c>
      <c r="AI12" s="48" t="str">
        <f>VLOOKUP($AG$1,ACTES3,32,0)</f>
        <v>-</v>
      </c>
      <c r="AJ12" s="47" t="str">
        <f>VLOOKUP($AG$1,ACTES3,33,0)</f>
        <v>-</v>
      </c>
      <c r="AK12" s="48" t="str">
        <f>VLOOKUP($AG$1,ACTES3,34,0)</f>
        <v>-</v>
      </c>
      <c r="AL12" s="47" t="str">
        <f>VLOOKUP($AG$1,ACTES3,35,0)</f>
        <v>-</v>
      </c>
      <c r="AM12" s="48" t="str">
        <f>VLOOKUP($AG$1,ACTES3,36,0)</f>
        <v>-</v>
      </c>
      <c r="AN12" s="13" t="str">
        <f t="shared" si="4"/>
        <v/>
      </c>
      <c r="AO12" s="14" t="str">
        <f t="shared" si="5"/>
        <v/>
      </c>
      <c r="AP12" s="15" t="str">
        <f>IF(BI12+BJ12&lt;&gt;0,BI11+BI12,"")</f>
        <v/>
      </c>
      <c r="AQ12" s="16" t="str">
        <f>IF(BI12+BJ12&lt;&gt;0,BJ11+BJ12,"")</f>
        <v/>
      </c>
      <c r="AR12" s="70"/>
      <c r="AS12" s="1"/>
      <c r="AV12" s="54">
        <f t="shared" si="6"/>
        <v>0</v>
      </c>
      <c r="AW12" s="54">
        <f t="shared" si="7"/>
        <v>0</v>
      </c>
      <c r="AX12" s="54">
        <f t="shared" si="8"/>
        <v>0</v>
      </c>
      <c r="AY12" s="54">
        <f t="shared" si="9"/>
        <v>0</v>
      </c>
      <c r="AZ12" s="54">
        <f t="shared" si="10"/>
        <v>0</v>
      </c>
      <c r="BA12" s="55">
        <f t="shared" si="11"/>
        <v>0</v>
      </c>
      <c r="BB12" s="56">
        <f t="shared" si="12"/>
        <v>0</v>
      </c>
      <c r="BC12" s="56">
        <f t="shared" si="13"/>
        <v>0</v>
      </c>
      <c r="BD12" s="56">
        <f t="shared" si="14"/>
        <v>0</v>
      </c>
      <c r="BE12" s="56">
        <f t="shared" si="15"/>
        <v>0</v>
      </c>
      <c r="BF12" s="56">
        <f t="shared" si="16"/>
        <v>0</v>
      </c>
      <c r="BG12" s="55">
        <f t="shared" si="17"/>
        <v>0</v>
      </c>
      <c r="BH12" s="53"/>
      <c r="BI12" s="55">
        <f t="shared" ref="BI12:BI17" si="18">IF(BA12&gt;2,1,0)</f>
        <v>0</v>
      </c>
      <c r="BJ12" s="55">
        <f t="shared" ref="BJ12:BJ17" si="19">IF(BG12&gt;2,1,0)</f>
        <v>0</v>
      </c>
    </row>
    <row r="13" spans="1:62" ht="16.5" customHeight="1" x14ac:dyDescent="0.25">
      <c r="A13" s="70"/>
      <c r="B13" s="5" t="s">
        <v>17</v>
      </c>
      <c r="C13" s="116" t="str">
        <f>VLOOKUP($AG$1,ACTES3,39,0)</f>
        <v>-</v>
      </c>
      <c r="D13" s="117"/>
      <c r="E13" s="118" t="str">
        <f t="shared" si="0"/>
        <v/>
      </c>
      <c r="F13" s="119"/>
      <c r="G13" s="119"/>
      <c r="H13" s="119"/>
      <c r="I13" s="119"/>
      <c r="J13" s="119"/>
      <c r="K13" s="119"/>
      <c r="L13" s="119"/>
      <c r="M13" s="120" t="str">
        <f t="shared" si="1"/>
        <v/>
      </c>
      <c r="N13" s="120"/>
      <c r="O13" s="120"/>
      <c r="P13" s="17" t="s">
        <v>21</v>
      </c>
      <c r="Q13" s="116" t="str">
        <f>VLOOKUP($AG$1,ACTES3,40,0)</f>
        <v>-</v>
      </c>
      <c r="R13" s="117"/>
      <c r="S13" s="118" t="str">
        <f t="shared" si="2"/>
        <v/>
      </c>
      <c r="T13" s="119"/>
      <c r="U13" s="119"/>
      <c r="V13" s="119"/>
      <c r="W13" s="119"/>
      <c r="X13" s="119"/>
      <c r="Y13" s="119"/>
      <c r="Z13" s="119"/>
      <c r="AA13" s="120" t="str">
        <f t="shared" si="3"/>
        <v/>
      </c>
      <c r="AB13" s="120"/>
      <c r="AC13" s="120"/>
      <c r="AD13" s="51" t="str">
        <f>VLOOKUP($AG$1,ACTES3,41,0)</f>
        <v>-</v>
      </c>
      <c r="AE13" s="52" t="str">
        <f>VLOOKUP($AG$1,ACTES3,42,0)</f>
        <v>-</v>
      </c>
      <c r="AF13" s="51" t="str">
        <f>VLOOKUP($AG$1,ACTES3,43,0)</f>
        <v>-</v>
      </c>
      <c r="AG13" s="52" t="str">
        <f>VLOOKUP($AG$1,ACTES3,44,0)</f>
        <v>-</v>
      </c>
      <c r="AH13" s="51" t="str">
        <f>VLOOKUP($AG$1,ACTES3,45,0)</f>
        <v>-</v>
      </c>
      <c r="AI13" s="52" t="str">
        <f>VLOOKUP($AG$1,ACTES3,46,0)</f>
        <v>-</v>
      </c>
      <c r="AJ13" s="51" t="str">
        <f>VLOOKUP($AG$1,ACTES3,47,0)</f>
        <v>-</v>
      </c>
      <c r="AK13" s="52" t="str">
        <f>VLOOKUP($AG$1,ACTES3,48,0)</f>
        <v>-</v>
      </c>
      <c r="AL13" s="51" t="str">
        <f>VLOOKUP($AG$1,ACTES3,49,0)</f>
        <v>-</v>
      </c>
      <c r="AM13" s="52" t="str">
        <f>VLOOKUP($AG$1,ACTES3,50,0)</f>
        <v>-</v>
      </c>
      <c r="AN13" s="18" t="str">
        <f t="shared" si="4"/>
        <v/>
      </c>
      <c r="AO13" s="19" t="str">
        <f t="shared" si="5"/>
        <v/>
      </c>
      <c r="AP13" s="20" t="str">
        <f>IF(BI13+BJ13&lt;&gt;0,AP12+BI13,"")</f>
        <v/>
      </c>
      <c r="AQ13" s="21" t="str">
        <f>IF(BI13+BJ13&lt;&gt;0,AQ12+BJ13,"")</f>
        <v/>
      </c>
      <c r="AR13" s="70"/>
      <c r="AS13" s="1"/>
      <c r="AV13" s="54">
        <f t="shared" si="6"/>
        <v>0</v>
      </c>
      <c r="AW13" s="54">
        <f t="shared" si="7"/>
        <v>0</v>
      </c>
      <c r="AX13" s="54">
        <f t="shared" si="8"/>
        <v>0</v>
      </c>
      <c r="AY13" s="54">
        <f t="shared" si="9"/>
        <v>0</v>
      </c>
      <c r="AZ13" s="54">
        <f t="shared" si="10"/>
        <v>0</v>
      </c>
      <c r="BA13" s="55">
        <f t="shared" si="11"/>
        <v>0</v>
      </c>
      <c r="BB13" s="56">
        <f t="shared" si="12"/>
        <v>0</v>
      </c>
      <c r="BC13" s="56">
        <f t="shared" si="13"/>
        <v>0</v>
      </c>
      <c r="BD13" s="56">
        <f t="shared" si="14"/>
        <v>0</v>
      </c>
      <c r="BE13" s="56">
        <f t="shared" si="15"/>
        <v>0</v>
      </c>
      <c r="BF13" s="56">
        <f t="shared" si="16"/>
        <v>0</v>
      </c>
      <c r="BG13" s="55">
        <f t="shared" si="17"/>
        <v>0</v>
      </c>
      <c r="BH13" s="53"/>
      <c r="BI13" s="55">
        <f t="shared" si="18"/>
        <v>0</v>
      </c>
      <c r="BJ13" s="55">
        <f t="shared" si="19"/>
        <v>0</v>
      </c>
    </row>
    <row r="14" spans="1:62" ht="16.5" customHeight="1" x14ac:dyDescent="0.25">
      <c r="A14" s="70"/>
      <c r="B14" s="5" t="s">
        <v>15</v>
      </c>
      <c r="C14" s="136" t="str">
        <f>VLOOKUP($AG$1,ACTES3,53,0)</f>
        <v>-</v>
      </c>
      <c r="D14" s="137"/>
      <c r="E14" s="124" t="str">
        <f t="shared" si="0"/>
        <v/>
      </c>
      <c r="F14" s="125"/>
      <c r="G14" s="125"/>
      <c r="H14" s="125"/>
      <c r="I14" s="125"/>
      <c r="J14" s="125"/>
      <c r="K14" s="125"/>
      <c r="L14" s="125"/>
      <c r="M14" s="121" t="str">
        <f t="shared" si="1"/>
        <v/>
      </c>
      <c r="N14" s="121"/>
      <c r="O14" s="121"/>
      <c r="P14" s="22" t="s">
        <v>20</v>
      </c>
      <c r="Q14" s="136" t="str">
        <f>VLOOKUP($AG$1,ACTES3,54,0)</f>
        <v>-</v>
      </c>
      <c r="R14" s="137"/>
      <c r="S14" s="124" t="str">
        <f t="shared" si="2"/>
        <v/>
      </c>
      <c r="T14" s="125"/>
      <c r="U14" s="125"/>
      <c r="V14" s="125"/>
      <c r="W14" s="125"/>
      <c r="X14" s="125"/>
      <c r="Y14" s="125"/>
      <c r="Z14" s="125"/>
      <c r="AA14" s="121" t="str">
        <f t="shared" si="3"/>
        <v/>
      </c>
      <c r="AB14" s="121"/>
      <c r="AC14" s="121"/>
      <c r="AD14" s="49" t="str">
        <f>VLOOKUP($AG$1,ACTES3,55,0)</f>
        <v>-</v>
      </c>
      <c r="AE14" s="50" t="str">
        <f>VLOOKUP($AG$1,ACTES3,56,0)</f>
        <v>-</v>
      </c>
      <c r="AF14" s="49" t="str">
        <f>VLOOKUP($AG$1,ACTES3,57,0)</f>
        <v>-</v>
      </c>
      <c r="AG14" s="50" t="str">
        <f>VLOOKUP($AG$1,ACTES3,58,0)</f>
        <v>-</v>
      </c>
      <c r="AH14" s="49" t="str">
        <f>VLOOKUP($AG$1,ACTES3,59,0)</f>
        <v>-</v>
      </c>
      <c r="AI14" s="50" t="str">
        <f>VLOOKUP($AG$1,ACTES3,60,0)</f>
        <v>-</v>
      </c>
      <c r="AJ14" s="49" t="str">
        <f>VLOOKUP($AG$1,ACTES3,61,0)</f>
        <v>-</v>
      </c>
      <c r="AK14" s="50" t="str">
        <f>VLOOKUP($AG$1,ACTES3,62,0)</f>
        <v>-</v>
      </c>
      <c r="AL14" s="49" t="str">
        <f>VLOOKUP($AG$1,ACTES3,63,0)</f>
        <v>-</v>
      </c>
      <c r="AM14" s="50" t="str">
        <f>VLOOKUP($AG$1,ACTES3,64,0)</f>
        <v>-</v>
      </c>
      <c r="AN14" s="23" t="str">
        <f t="shared" si="4"/>
        <v/>
      </c>
      <c r="AO14" s="24" t="str">
        <f t="shared" si="5"/>
        <v/>
      </c>
      <c r="AP14" s="25" t="str">
        <f>IF(BI14+BJ14&lt;&gt;0,AP13+BI14,"")</f>
        <v/>
      </c>
      <c r="AQ14" s="26" t="str">
        <f>IF(BI14+BJ14&lt;&gt;0,AQ13+BJ14,"")</f>
        <v/>
      </c>
      <c r="AR14" s="70"/>
      <c r="AS14" s="1"/>
      <c r="AV14" s="54">
        <f t="shared" si="6"/>
        <v>0</v>
      </c>
      <c r="AW14" s="54">
        <f t="shared" si="7"/>
        <v>0</v>
      </c>
      <c r="AX14" s="54">
        <f t="shared" si="8"/>
        <v>0</v>
      </c>
      <c r="AY14" s="54">
        <f t="shared" si="9"/>
        <v>0</v>
      </c>
      <c r="AZ14" s="54">
        <f t="shared" si="10"/>
        <v>0</v>
      </c>
      <c r="BA14" s="55">
        <f t="shared" si="11"/>
        <v>0</v>
      </c>
      <c r="BB14" s="56">
        <f t="shared" si="12"/>
        <v>0</v>
      </c>
      <c r="BC14" s="56">
        <f t="shared" si="13"/>
        <v>0</v>
      </c>
      <c r="BD14" s="56">
        <f t="shared" si="14"/>
        <v>0</v>
      </c>
      <c r="BE14" s="56">
        <f t="shared" si="15"/>
        <v>0</v>
      </c>
      <c r="BF14" s="56">
        <f t="shared" si="16"/>
        <v>0</v>
      </c>
      <c r="BG14" s="55">
        <f t="shared" si="17"/>
        <v>0</v>
      </c>
      <c r="BH14" s="53"/>
      <c r="BI14" s="55">
        <f t="shared" si="18"/>
        <v>0</v>
      </c>
      <c r="BJ14" s="55">
        <f t="shared" si="19"/>
        <v>0</v>
      </c>
    </row>
    <row r="15" spans="1:62" ht="16.5" customHeight="1" x14ac:dyDescent="0.25">
      <c r="A15" s="70"/>
      <c r="B15" s="5" t="s">
        <v>17</v>
      </c>
      <c r="C15" s="126" t="str">
        <f>VLOOKUP($AG$1,ACTES3,67,0)</f>
        <v>-</v>
      </c>
      <c r="D15" s="127"/>
      <c r="E15" s="128" t="str">
        <f t="shared" si="0"/>
        <v/>
      </c>
      <c r="F15" s="129"/>
      <c r="G15" s="129"/>
      <c r="H15" s="129"/>
      <c r="I15" s="129"/>
      <c r="J15" s="129"/>
      <c r="K15" s="129"/>
      <c r="L15" s="129"/>
      <c r="M15" s="130" t="str">
        <f t="shared" si="1"/>
        <v/>
      </c>
      <c r="N15" s="130"/>
      <c r="O15" s="130"/>
      <c r="P15" s="12" t="s">
        <v>19</v>
      </c>
      <c r="Q15" s="126" t="str">
        <f>VLOOKUP($AG$1,ACTES3,68,0)</f>
        <v>-</v>
      </c>
      <c r="R15" s="127"/>
      <c r="S15" s="128" t="str">
        <f t="shared" si="2"/>
        <v/>
      </c>
      <c r="T15" s="129"/>
      <c r="U15" s="129"/>
      <c r="V15" s="129"/>
      <c r="W15" s="129"/>
      <c r="X15" s="129"/>
      <c r="Y15" s="129"/>
      <c r="Z15" s="129"/>
      <c r="AA15" s="130" t="str">
        <f t="shared" si="3"/>
        <v/>
      </c>
      <c r="AB15" s="130"/>
      <c r="AC15" s="130"/>
      <c r="AD15" s="47" t="str">
        <f>VLOOKUP($AG$1,ACTES3,69,0)</f>
        <v>-</v>
      </c>
      <c r="AE15" s="48" t="str">
        <f>VLOOKUP($AG$1,ACTES3,70,0)</f>
        <v>-</v>
      </c>
      <c r="AF15" s="47" t="str">
        <f>VLOOKUP($AG$1,ACTES3,71,0)</f>
        <v>-</v>
      </c>
      <c r="AG15" s="48" t="str">
        <f>VLOOKUP($AG$1,ACTES3,72,0)</f>
        <v>-</v>
      </c>
      <c r="AH15" s="47" t="str">
        <f>VLOOKUP($AG$1,ACTES3,73,0)</f>
        <v>-</v>
      </c>
      <c r="AI15" s="48" t="str">
        <f>VLOOKUP($AG$1,ACTES3,74,0)</f>
        <v>-</v>
      </c>
      <c r="AJ15" s="47" t="str">
        <f>VLOOKUP($AG$1,ACTES3,75,0)</f>
        <v>-</v>
      </c>
      <c r="AK15" s="48" t="str">
        <f>VLOOKUP($AG$1,ACTES3,76,0)</f>
        <v>-</v>
      </c>
      <c r="AL15" s="47" t="str">
        <f>VLOOKUP($AG$1,ACTES3,77,0)</f>
        <v>-</v>
      </c>
      <c r="AM15" s="48" t="str">
        <f>VLOOKUP($AG$1,ACTES3,78,0)</f>
        <v>-</v>
      </c>
      <c r="AN15" s="13" t="str">
        <f t="shared" si="4"/>
        <v/>
      </c>
      <c r="AO15" s="14" t="str">
        <f t="shared" si="5"/>
        <v/>
      </c>
      <c r="AP15" s="15" t="str">
        <f>IF(BI15+BJ15&lt;&gt;0,AP14+BI15,"")</f>
        <v/>
      </c>
      <c r="AQ15" s="16" t="str">
        <f>IF(BI15+BJ15&lt;&gt;0,AQ14+BJ15,"")</f>
        <v/>
      </c>
      <c r="AR15" s="70"/>
      <c r="AS15" s="1"/>
      <c r="AV15" s="54">
        <f t="shared" si="6"/>
        <v>0</v>
      </c>
      <c r="AW15" s="54">
        <f t="shared" si="7"/>
        <v>0</v>
      </c>
      <c r="AX15" s="54">
        <f t="shared" si="8"/>
        <v>0</v>
      </c>
      <c r="AY15" s="54">
        <f t="shared" si="9"/>
        <v>0</v>
      </c>
      <c r="AZ15" s="54">
        <f t="shared" si="10"/>
        <v>0</v>
      </c>
      <c r="BA15" s="55">
        <f t="shared" si="11"/>
        <v>0</v>
      </c>
      <c r="BB15" s="56">
        <f t="shared" si="12"/>
        <v>0</v>
      </c>
      <c r="BC15" s="56">
        <f t="shared" si="13"/>
        <v>0</v>
      </c>
      <c r="BD15" s="56">
        <f t="shared" si="14"/>
        <v>0</v>
      </c>
      <c r="BE15" s="56">
        <f t="shared" si="15"/>
        <v>0</v>
      </c>
      <c r="BF15" s="56">
        <f t="shared" si="16"/>
        <v>0</v>
      </c>
      <c r="BG15" s="55">
        <f t="shared" si="17"/>
        <v>0</v>
      </c>
      <c r="BH15" s="53"/>
      <c r="BI15" s="55">
        <f t="shared" si="18"/>
        <v>0</v>
      </c>
      <c r="BJ15" s="55">
        <f t="shared" si="19"/>
        <v>0</v>
      </c>
    </row>
    <row r="16" spans="1:62" ht="16.5" customHeight="1" x14ac:dyDescent="0.25">
      <c r="A16" s="70"/>
      <c r="B16" s="5" t="s">
        <v>16</v>
      </c>
      <c r="C16" s="116" t="str">
        <f>VLOOKUP($AG$1,ACTES3,81,0)</f>
        <v>-</v>
      </c>
      <c r="D16" s="117"/>
      <c r="E16" s="118" t="str">
        <f t="shared" si="0"/>
        <v/>
      </c>
      <c r="F16" s="119"/>
      <c r="G16" s="119"/>
      <c r="H16" s="119"/>
      <c r="I16" s="119"/>
      <c r="J16" s="119"/>
      <c r="K16" s="119"/>
      <c r="L16" s="119"/>
      <c r="M16" s="120" t="str">
        <f t="shared" si="1"/>
        <v/>
      </c>
      <c r="N16" s="120"/>
      <c r="O16" s="120"/>
      <c r="P16" s="17" t="s">
        <v>21</v>
      </c>
      <c r="Q16" s="116" t="str">
        <f>VLOOKUP($AG$1,ACTES3,82,0)</f>
        <v>-</v>
      </c>
      <c r="R16" s="117"/>
      <c r="S16" s="118" t="str">
        <f t="shared" si="2"/>
        <v/>
      </c>
      <c r="T16" s="119"/>
      <c r="U16" s="119"/>
      <c r="V16" s="119"/>
      <c r="W16" s="119"/>
      <c r="X16" s="119"/>
      <c r="Y16" s="119"/>
      <c r="Z16" s="119"/>
      <c r="AA16" s="120" t="str">
        <f t="shared" si="3"/>
        <v/>
      </c>
      <c r="AB16" s="120"/>
      <c r="AC16" s="120"/>
      <c r="AD16" s="51" t="str">
        <f>VLOOKUP($AG$1,ACTES3,83,0)</f>
        <v>-</v>
      </c>
      <c r="AE16" s="52" t="str">
        <f>VLOOKUP($AG$1,ACTES3,84,0)</f>
        <v>-</v>
      </c>
      <c r="AF16" s="51" t="str">
        <f>VLOOKUP($AG$1,ACTES3,85,0)</f>
        <v>-</v>
      </c>
      <c r="AG16" s="52" t="str">
        <f>VLOOKUP($AG$1,ACTES3,86,0)</f>
        <v>-</v>
      </c>
      <c r="AH16" s="51" t="str">
        <f>VLOOKUP($AG$1,ACTES3,87,0)</f>
        <v>-</v>
      </c>
      <c r="AI16" s="52" t="str">
        <f>VLOOKUP($AG$1,ACTES3,88,0)</f>
        <v>-</v>
      </c>
      <c r="AJ16" s="51" t="str">
        <f>VLOOKUP($AG$1,ACTES3,89,0)</f>
        <v>-</v>
      </c>
      <c r="AK16" s="52" t="str">
        <f>VLOOKUP($AG$1,ACTES3,90,0)</f>
        <v>-</v>
      </c>
      <c r="AL16" s="51" t="str">
        <f>VLOOKUP($AG$1,ACTES3,91,0)</f>
        <v>-</v>
      </c>
      <c r="AM16" s="52" t="str">
        <f>VLOOKUP($AG$1,ACTES3,92,0)</f>
        <v>-</v>
      </c>
      <c r="AN16" s="18" t="str">
        <f t="shared" si="4"/>
        <v/>
      </c>
      <c r="AO16" s="19" t="str">
        <f t="shared" si="5"/>
        <v/>
      </c>
      <c r="AP16" s="20" t="str">
        <f>IF(BI16+BJ16&lt;&gt;0,AP15+BI16,"")</f>
        <v/>
      </c>
      <c r="AQ16" s="21" t="str">
        <f>IF(BI16+BJ16&lt;&gt;0,AQ15+BJ16,"")</f>
        <v/>
      </c>
      <c r="AR16" s="70"/>
      <c r="AS16" s="1"/>
      <c r="AV16" s="54">
        <f t="shared" si="6"/>
        <v>0</v>
      </c>
      <c r="AW16" s="54">
        <f t="shared" si="7"/>
        <v>0</v>
      </c>
      <c r="AX16" s="54">
        <f t="shared" si="8"/>
        <v>0</v>
      </c>
      <c r="AY16" s="54">
        <f t="shared" si="9"/>
        <v>0</v>
      </c>
      <c r="AZ16" s="54">
        <f t="shared" si="10"/>
        <v>0</v>
      </c>
      <c r="BA16" s="55">
        <f t="shared" si="11"/>
        <v>0</v>
      </c>
      <c r="BB16" s="56">
        <f t="shared" si="12"/>
        <v>0</v>
      </c>
      <c r="BC16" s="56">
        <f t="shared" si="13"/>
        <v>0</v>
      </c>
      <c r="BD16" s="56">
        <f t="shared" si="14"/>
        <v>0</v>
      </c>
      <c r="BE16" s="56">
        <f t="shared" si="15"/>
        <v>0</v>
      </c>
      <c r="BF16" s="56">
        <f t="shared" si="16"/>
        <v>0</v>
      </c>
      <c r="BG16" s="55">
        <f t="shared" si="17"/>
        <v>0</v>
      </c>
      <c r="BH16" s="53"/>
      <c r="BI16" s="55">
        <f t="shared" si="18"/>
        <v>0</v>
      </c>
      <c r="BJ16" s="55">
        <f t="shared" si="19"/>
        <v>0</v>
      </c>
    </row>
    <row r="17" spans="1:62" x14ac:dyDescent="0.25">
      <c r="A17" s="70"/>
      <c r="B17" s="146" t="s">
        <v>18</v>
      </c>
      <c r="C17" s="148" t="s">
        <v>28</v>
      </c>
      <c r="D17" s="149"/>
      <c r="E17" s="150" t="str">
        <f>IFERROR(IF(C17&lt;&gt;"-",VLOOKUP(C17,jug,5,FALSE),""),"")</f>
        <v/>
      </c>
      <c r="F17" s="151"/>
      <c r="G17" s="151"/>
      <c r="H17" s="151"/>
      <c r="I17" s="151"/>
      <c r="J17" s="151"/>
      <c r="K17" s="151"/>
      <c r="L17" s="151"/>
      <c r="M17" s="152" t="str">
        <f>IFERROR(IF(C17&lt;&gt;"-",VLOOKUP(C17,jug,8,FALSE),""),"")</f>
        <v/>
      </c>
      <c r="N17" s="152"/>
      <c r="O17" s="152"/>
      <c r="P17" s="153" t="s">
        <v>18</v>
      </c>
      <c r="Q17" s="148" t="s">
        <v>28</v>
      </c>
      <c r="R17" s="149"/>
      <c r="S17" s="150" t="str">
        <f>IFERROR(IF(Q17&lt;&gt;"-",VLOOKUP(Q17,jug,5,FALSE),""),"")</f>
        <v/>
      </c>
      <c r="T17" s="151"/>
      <c r="U17" s="151"/>
      <c r="V17" s="151"/>
      <c r="W17" s="151"/>
      <c r="X17" s="151"/>
      <c r="Y17" s="151"/>
      <c r="Z17" s="151"/>
      <c r="AA17" s="152" t="str">
        <f>IFERROR(IF(Q17&lt;&gt;"-",VLOOKUP(Q17,jug,8,FALSE),""),"")</f>
        <v/>
      </c>
      <c r="AB17" s="152"/>
      <c r="AC17" s="152"/>
      <c r="AD17" s="91" t="str">
        <f>VLOOKUP($AG$1,ACTES3,99,0)</f>
        <v>-</v>
      </c>
      <c r="AE17" s="93" t="str">
        <f>VLOOKUP($AG$1,ACTES3,100,0)</f>
        <v>-</v>
      </c>
      <c r="AF17" s="91" t="str">
        <f>VLOOKUP($AG$1,ACTES3,101,0)</f>
        <v>-</v>
      </c>
      <c r="AG17" s="93" t="str">
        <f>VLOOKUP($AG$1,ACTES3,102,0)</f>
        <v>-</v>
      </c>
      <c r="AH17" s="91" t="str">
        <f>VLOOKUP($AG$1,ACTES3,103,0)</f>
        <v>-</v>
      </c>
      <c r="AI17" s="93" t="str">
        <f>VLOOKUP($AG$1,ACTES3,104,0)</f>
        <v>-</v>
      </c>
      <c r="AJ17" s="91" t="str">
        <f>VLOOKUP($AG$1,ACTES3,105,0)</f>
        <v>-</v>
      </c>
      <c r="AK17" s="93" t="str">
        <f>VLOOKUP($AG$1,ACTES3,106,0)</f>
        <v>-</v>
      </c>
      <c r="AL17" s="91" t="str">
        <f>VLOOKUP($AG$1,ACTES3,107,0)</f>
        <v>-</v>
      </c>
      <c r="AM17" s="93" t="str">
        <f>VLOOKUP($AG$1,ACTES3,108,0)</f>
        <v>-</v>
      </c>
      <c r="AN17" s="114" t="str">
        <f t="shared" si="4"/>
        <v/>
      </c>
      <c r="AO17" s="103" t="str">
        <f t="shared" si="5"/>
        <v/>
      </c>
      <c r="AP17" s="105" t="str">
        <f>IF(BI17+BJ17&lt;&gt;0,AP16+BI17,"")</f>
        <v/>
      </c>
      <c r="AQ17" s="107" t="str">
        <f>IF(BI17+BJ17&lt;&gt;0,AQ16+BJ17,"")</f>
        <v/>
      </c>
      <c r="AR17" s="70"/>
      <c r="AS17" s="1"/>
      <c r="AV17" s="54">
        <f t="shared" si="6"/>
        <v>0</v>
      </c>
      <c r="AW17" s="54">
        <f t="shared" si="7"/>
        <v>0</v>
      </c>
      <c r="AX17" s="54">
        <f t="shared" si="8"/>
        <v>0</v>
      </c>
      <c r="AY17" s="54">
        <f t="shared" si="9"/>
        <v>0</v>
      </c>
      <c r="AZ17" s="54">
        <f t="shared" si="10"/>
        <v>0</v>
      </c>
      <c r="BA17" s="55">
        <f t="shared" si="11"/>
        <v>0</v>
      </c>
      <c r="BB17" s="56">
        <f t="shared" si="12"/>
        <v>0</v>
      </c>
      <c r="BC17" s="56">
        <f t="shared" si="13"/>
        <v>0</v>
      </c>
      <c r="BD17" s="56">
        <f t="shared" si="14"/>
        <v>0</v>
      </c>
      <c r="BE17" s="56">
        <f t="shared" si="15"/>
        <v>0</v>
      </c>
      <c r="BF17" s="56">
        <f t="shared" si="16"/>
        <v>0</v>
      </c>
      <c r="BG17" s="55">
        <f t="shared" si="17"/>
        <v>0</v>
      </c>
      <c r="BH17" s="53"/>
      <c r="BI17" s="55">
        <f t="shared" si="18"/>
        <v>0</v>
      </c>
      <c r="BJ17" s="55">
        <f t="shared" si="19"/>
        <v>0</v>
      </c>
    </row>
    <row r="18" spans="1:62" x14ac:dyDescent="0.25">
      <c r="A18" s="70"/>
      <c r="B18" s="147"/>
      <c r="C18" s="131" t="s">
        <v>28</v>
      </c>
      <c r="D18" s="132"/>
      <c r="E18" s="133" t="str">
        <f>IFERROR(IF(C18&lt;&gt;"-",VLOOKUP(C18,jug,5,FALSE),""),"")</f>
        <v/>
      </c>
      <c r="F18" s="134"/>
      <c r="G18" s="134"/>
      <c r="H18" s="134"/>
      <c r="I18" s="134"/>
      <c r="J18" s="134"/>
      <c r="K18" s="134"/>
      <c r="L18" s="134"/>
      <c r="M18" s="135" t="str">
        <f>IFERROR(IF(C18&lt;&gt;"-",VLOOKUP(C18,jug,8,FALSE),""),"")</f>
        <v/>
      </c>
      <c r="N18" s="135"/>
      <c r="O18" s="135"/>
      <c r="P18" s="154"/>
      <c r="Q18" s="131" t="s">
        <v>28</v>
      </c>
      <c r="R18" s="132"/>
      <c r="S18" s="133" t="str">
        <f>IFERROR(IF(Q18&lt;&gt;"-",VLOOKUP(Q18,jug,5,FALSE),""),"")</f>
        <v/>
      </c>
      <c r="T18" s="134"/>
      <c r="U18" s="134"/>
      <c r="V18" s="134"/>
      <c r="W18" s="134"/>
      <c r="X18" s="134"/>
      <c r="Y18" s="134"/>
      <c r="Z18" s="134"/>
      <c r="AA18" s="135" t="str">
        <f>IFERROR(IF(Q18&lt;&gt;"-",VLOOKUP(Q18,jug,8,FALSE),""),"")</f>
        <v/>
      </c>
      <c r="AB18" s="135"/>
      <c r="AC18" s="135"/>
      <c r="AD18" s="92"/>
      <c r="AE18" s="94"/>
      <c r="AF18" s="92"/>
      <c r="AG18" s="94"/>
      <c r="AH18" s="92"/>
      <c r="AI18" s="94"/>
      <c r="AJ18" s="92"/>
      <c r="AK18" s="94"/>
      <c r="AL18" s="92"/>
      <c r="AM18" s="94"/>
      <c r="AN18" s="115"/>
      <c r="AO18" s="104"/>
      <c r="AP18" s="106"/>
      <c r="AQ18" s="108"/>
      <c r="AR18" s="73"/>
      <c r="AS18" s="1"/>
      <c r="AV18" s="57">
        <f>SUM(AD11:AD18)</f>
        <v>0</v>
      </c>
      <c r="AW18" s="57">
        <f>SUM(AF11:AF18)</f>
        <v>0</v>
      </c>
      <c r="AX18" s="57">
        <f>SUM(AH11:AH18)</f>
        <v>0</v>
      </c>
      <c r="AY18" s="57">
        <f>SUM(AJ11:AJ18)</f>
        <v>0</v>
      </c>
      <c r="AZ18" s="57">
        <f>SUM(AL11:AL18)</f>
        <v>0</v>
      </c>
      <c r="BA18" s="58">
        <f t="shared" si="11"/>
        <v>0</v>
      </c>
      <c r="BB18" s="59">
        <f>SUM(AE11:AE18)</f>
        <v>0</v>
      </c>
      <c r="BC18" s="59">
        <f>SUM(AG11:AG18)</f>
        <v>0</v>
      </c>
      <c r="BD18" s="59">
        <f>SUM(AI11:AI18)</f>
        <v>0</v>
      </c>
      <c r="BE18" s="59">
        <f>SUM(AK11:AK18)</f>
        <v>0</v>
      </c>
      <c r="BF18" s="59">
        <f>SUM(AM11:AM18)</f>
        <v>0</v>
      </c>
      <c r="BG18" s="59">
        <f t="shared" si="17"/>
        <v>0</v>
      </c>
      <c r="BH18" s="1"/>
      <c r="BI18" s="1"/>
      <c r="BJ18" s="60">
        <f>SUM(AV17:BG17)</f>
        <v>0</v>
      </c>
    </row>
    <row r="19" spans="1:62" ht="20.25" thickBot="1" x14ac:dyDescent="0.3">
      <c r="A19" s="70"/>
      <c r="B19" s="1"/>
      <c r="C19" s="1"/>
      <c r="D19" s="1"/>
      <c r="E19" s="1"/>
      <c r="F19" s="1"/>
      <c r="G19" s="1"/>
      <c r="H19" s="1"/>
      <c r="I19" s="1"/>
      <c r="J19" s="1"/>
      <c r="K19" s="1"/>
      <c r="L19" s="27"/>
      <c r="M19" s="27"/>
      <c r="N19" s="27"/>
      <c r="O19" s="2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8" t="s">
        <v>22</v>
      </c>
      <c r="AE19" s="1"/>
      <c r="AF19" s="1"/>
      <c r="AG19" s="1"/>
      <c r="AJ19" s="1"/>
      <c r="AK19" s="1"/>
      <c r="AL19" s="1"/>
      <c r="AM19" s="1"/>
      <c r="AN19" s="1"/>
      <c r="AO19" s="1"/>
      <c r="AP19" s="1"/>
      <c r="AQ19" s="1"/>
      <c r="AR19" s="70"/>
      <c r="AS19" s="1"/>
    </row>
    <row r="20" spans="1:62" ht="20.25" thickBot="1" x14ac:dyDescent="0.3">
      <c r="A20" s="70"/>
      <c r="B20" s="29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27"/>
      <c r="M20" s="27"/>
      <c r="N20" s="27"/>
      <c r="O20" s="1"/>
      <c r="P20" s="1"/>
      <c r="Q20" s="1"/>
      <c r="R20" s="30"/>
      <c r="S20" s="28"/>
      <c r="T20" s="1"/>
      <c r="U20" s="1"/>
      <c r="V20" s="1"/>
      <c r="W20" s="1"/>
      <c r="Z20" s="1"/>
      <c r="AB20" s="138" t="str">
        <f>VLOOKUP($AG$1,ACTES3,8,0)</f>
        <v>-</v>
      </c>
      <c r="AC20" s="139"/>
      <c r="AD20" s="141" t="str">
        <f>IFERROR(IF(AB20&lt;&gt;0,VLOOKUP(AB20,equips,2,0),"          - EMPAT -"),"")</f>
        <v/>
      </c>
      <c r="AE20" s="141"/>
      <c r="AF20" s="141"/>
      <c r="AG20" s="141"/>
      <c r="AH20" s="141"/>
      <c r="AI20" s="141"/>
      <c r="AJ20" s="141"/>
      <c r="AK20" s="141"/>
      <c r="AL20" s="141"/>
      <c r="AM20" s="142"/>
      <c r="AN20" s="31">
        <f>IF(SUM(AN11:AO18)&gt;0,SUM(AN11:AN18),0)</f>
        <v>0</v>
      </c>
      <c r="AO20" s="32">
        <f>IF(SUM(AN11:AO18)&gt;0,SUM(AO11:AO18),0)</f>
        <v>0</v>
      </c>
      <c r="AP20" s="33" t="str">
        <f>VLOOKUP(AG1,ACTES3,9)</f>
        <v>-</v>
      </c>
      <c r="AQ20" s="34" t="str">
        <f>VLOOKUP(AG1,ACTES3,10)</f>
        <v>-</v>
      </c>
      <c r="AR20" s="70"/>
      <c r="AS20" s="1"/>
    </row>
    <row r="21" spans="1:62" ht="20.25" thickBot="1" x14ac:dyDescent="0.3">
      <c r="A21" s="70"/>
      <c r="B21" s="35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27"/>
      <c r="M21" s="27"/>
      <c r="N21" s="27"/>
      <c r="O21" s="2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36" t="s">
        <v>27</v>
      </c>
      <c r="AN21" s="109" t="str">
        <f>BA18&amp;" / "&amp;BG18</f>
        <v>0 / 0</v>
      </c>
      <c r="AO21" s="109"/>
      <c r="AP21" s="109"/>
      <c r="AQ21" s="109"/>
      <c r="AR21" s="70"/>
      <c r="AS21" s="1"/>
    </row>
    <row r="22" spans="1:62" ht="18" customHeight="1" x14ac:dyDescent="0.25">
      <c r="A22" s="70"/>
      <c r="B22" s="35" t="s">
        <v>25</v>
      </c>
      <c r="C22" s="37"/>
      <c r="D22" s="1"/>
      <c r="E22" s="1"/>
      <c r="F22" s="1"/>
      <c r="G22" s="1"/>
      <c r="H22" s="1"/>
      <c r="I22" s="1"/>
      <c r="J22" s="1"/>
      <c r="K22" s="1"/>
      <c r="L22" s="27"/>
      <c r="M22" s="27"/>
      <c r="N22" s="27"/>
      <c r="O22" s="2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10" t="str">
        <f t="shared" ref="AE22:AE29" si="20">IF(C11&lt;&gt;"-",C11,"")</f>
        <v/>
      </c>
      <c r="AF22" s="111"/>
      <c r="AG22" s="111"/>
      <c r="AH22" s="38" t="str">
        <f t="shared" ref="AH22:AH27" si="21">IF(C11&lt;&gt;"-",VLOOKUP(C11,jug,4,0),"")</f>
        <v/>
      </c>
      <c r="AI22" s="112" t="str">
        <f t="shared" ref="AI22:AI27" si="22">IF(C11&lt;&gt;"-",VLOOKUP(C11,jug,2,0),"")</f>
        <v/>
      </c>
      <c r="AJ22" s="113"/>
      <c r="AK22" s="39" t="s">
        <v>311</v>
      </c>
      <c r="AL22" s="110" t="str">
        <f t="shared" ref="AL22:AL29" si="23">IF(Q11&lt;&gt;"-",Q11,"")</f>
        <v/>
      </c>
      <c r="AM22" s="111"/>
      <c r="AN22" s="111"/>
      <c r="AO22" s="38" t="str">
        <f t="shared" ref="AO22:AO27" si="24">IF(Q11&lt;&gt;"-",VLOOKUP(Q11,jug,4,0),"")</f>
        <v/>
      </c>
      <c r="AP22" s="112" t="str">
        <f t="shared" ref="AP22:AP27" si="25">IF(Q11&lt;&gt;"-",VLOOKUP(Q11,jug,2,0),"")</f>
        <v/>
      </c>
      <c r="AQ22" s="113"/>
      <c r="AR22" s="70"/>
      <c r="AS22" s="1"/>
    </row>
    <row r="23" spans="1:62" ht="18" customHeight="1" x14ac:dyDescent="0.25">
      <c r="A23" s="70"/>
      <c r="B23" s="40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27"/>
      <c r="M23" s="27"/>
      <c r="N23" s="27"/>
      <c r="O23" s="2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99" t="str">
        <f t="shared" si="20"/>
        <v/>
      </c>
      <c r="AF23" s="100"/>
      <c r="AG23" s="100"/>
      <c r="AH23" s="41" t="str">
        <f t="shared" si="21"/>
        <v/>
      </c>
      <c r="AI23" s="101" t="str">
        <f t="shared" si="22"/>
        <v/>
      </c>
      <c r="AJ23" s="102"/>
      <c r="AK23" s="42" t="s">
        <v>311</v>
      </c>
      <c r="AL23" s="99" t="str">
        <f t="shared" si="23"/>
        <v/>
      </c>
      <c r="AM23" s="100"/>
      <c r="AN23" s="100"/>
      <c r="AO23" s="41" t="str">
        <f t="shared" si="24"/>
        <v/>
      </c>
      <c r="AP23" s="101" t="str">
        <f t="shared" si="25"/>
        <v/>
      </c>
      <c r="AQ23" s="102"/>
      <c r="AR23" s="70"/>
      <c r="AS23" s="1"/>
    </row>
    <row r="24" spans="1:62" ht="18" customHeight="1" x14ac:dyDescent="0.25">
      <c r="A24" s="7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9" t="str">
        <f t="shared" si="20"/>
        <v/>
      </c>
      <c r="AF24" s="100"/>
      <c r="AG24" s="100"/>
      <c r="AH24" s="41" t="str">
        <f t="shared" si="21"/>
        <v/>
      </c>
      <c r="AI24" s="101" t="str">
        <f t="shared" si="22"/>
        <v/>
      </c>
      <c r="AJ24" s="102"/>
      <c r="AK24" s="42" t="s">
        <v>311</v>
      </c>
      <c r="AL24" s="99" t="str">
        <f t="shared" si="23"/>
        <v/>
      </c>
      <c r="AM24" s="100"/>
      <c r="AN24" s="100"/>
      <c r="AO24" s="41" t="str">
        <f t="shared" si="24"/>
        <v/>
      </c>
      <c r="AP24" s="101" t="str">
        <f t="shared" si="25"/>
        <v/>
      </c>
      <c r="AQ24" s="102"/>
      <c r="AR24" s="70"/>
      <c r="AS24" s="1"/>
    </row>
    <row r="25" spans="1:62" ht="18" customHeight="1" x14ac:dyDescent="0.25">
      <c r="A25" s="70"/>
      <c r="B25" s="2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99" t="str">
        <f t="shared" si="20"/>
        <v/>
      </c>
      <c r="AF25" s="100"/>
      <c r="AG25" s="100"/>
      <c r="AH25" s="41" t="str">
        <f t="shared" si="21"/>
        <v/>
      </c>
      <c r="AI25" s="101" t="str">
        <f t="shared" si="22"/>
        <v/>
      </c>
      <c r="AJ25" s="102"/>
      <c r="AK25" s="42" t="s">
        <v>311</v>
      </c>
      <c r="AL25" s="99" t="str">
        <f t="shared" si="23"/>
        <v/>
      </c>
      <c r="AM25" s="100"/>
      <c r="AN25" s="100"/>
      <c r="AO25" s="41" t="str">
        <f t="shared" si="24"/>
        <v/>
      </c>
      <c r="AP25" s="101" t="str">
        <f t="shared" si="25"/>
        <v/>
      </c>
      <c r="AQ25" s="102"/>
      <c r="AR25" s="70"/>
      <c r="AS25" s="1"/>
    </row>
    <row r="26" spans="1:62" ht="18" customHeight="1" x14ac:dyDescent="0.25">
      <c r="A26" s="70"/>
      <c r="B26" s="3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99" t="str">
        <f t="shared" si="20"/>
        <v/>
      </c>
      <c r="AF26" s="100"/>
      <c r="AG26" s="100"/>
      <c r="AH26" s="41" t="str">
        <f t="shared" si="21"/>
        <v/>
      </c>
      <c r="AI26" s="101" t="str">
        <f t="shared" si="22"/>
        <v/>
      </c>
      <c r="AJ26" s="102"/>
      <c r="AK26" s="42" t="s">
        <v>311</v>
      </c>
      <c r="AL26" s="99" t="str">
        <f t="shared" si="23"/>
        <v/>
      </c>
      <c r="AM26" s="100"/>
      <c r="AN26" s="100"/>
      <c r="AO26" s="41" t="str">
        <f t="shared" si="24"/>
        <v/>
      </c>
      <c r="AP26" s="101" t="str">
        <f t="shared" si="25"/>
        <v/>
      </c>
      <c r="AQ26" s="102"/>
      <c r="AR26" s="70"/>
      <c r="AS26" s="1"/>
    </row>
    <row r="27" spans="1:62" ht="18" customHeight="1" x14ac:dyDescent="0.25">
      <c r="A27" s="70"/>
      <c r="B27" s="35"/>
      <c r="C27" s="3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99" t="str">
        <f t="shared" si="20"/>
        <v/>
      </c>
      <c r="AF27" s="100"/>
      <c r="AG27" s="100"/>
      <c r="AH27" s="41" t="str">
        <f t="shared" si="21"/>
        <v/>
      </c>
      <c r="AI27" s="101" t="str">
        <f t="shared" si="22"/>
        <v/>
      </c>
      <c r="AJ27" s="102"/>
      <c r="AK27" s="42" t="s">
        <v>311</v>
      </c>
      <c r="AL27" s="99" t="str">
        <f t="shared" si="23"/>
        <v/>
      </c>
      <c r="AM27" s="100"/>
      <c r="AN27" s="100"/>
      <c r="AO27" s="41" t="str">
        <f t="shared" si="24"/>
        <v/>
      </c>
      <c r="AP27" s="101" t="str">
        <f t="shared" si="25"/>
        <v/>
      </c>
      <c r="AQ27" s="102"/>
      <c r="AR27" s="70"/>
      <c r="AS27" s="1"/>
    </row>
    <row r="28" spans="1:62" ht="18" customHeight="1" x14ac:dyDescent="0.25">
      <c r="A28" s="70"/>
      <c r="B28" s="4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95" t="str">
        <f t="shared" si="20"/>
        <v/>
      </c>
      <c r="AF28" s="96"/>
      <c r="AG28" s="96"/>
      <c r="AH28" s="65" t="str">
        <f>IF(AE28="","",VLOOKUP(C17,jug,4,0))</f>
        <v/>
      </c>
      <c r="AI28" s="97" t="str">
        <f>IF(AE28="","",VLOOKUP(C17,jug,2,0))</f>
        <v/>
      </c>
      <c r="AJ28" s="98"/>
      <c r="AK28" s="66" t="s">
        <v>311</v>
      </c>
      <c r="AL28" s="95" t="str">
        <f t="shared" si="23"/>
        <v/>
      </c>
      <c r="AM28" s="96"/>
      <c r="AN28" s="96"/>
      <c r="AO28" s="65" t="str">
        <f>IF(AL28="","",VLOOKUP(J17,jug,4,0))</f>
        <v/>
      </c>
      <c r="AP28" s="97" t="str">
        <f>IF(AL28="","",VLOOKUP(J17,jug,2,0))</f>
        <v/>
      </c>
      <c r="AQ28" s="98"/>
      <c r="AR28" s="70"/>
      <c r="AS28" s="1"/>
    </row>
    <row r="29" spans="1:62" ht="18" customHeight="1" thickBot="1" x14ac:dyDescent="0.3">
      <c r="A29" s="70"/>
      <c r="B29" s="29"/>
      <c r="C29" s="1"/>
      <c r="D29" s="37"/>
      <c r="E29" s="37"/>
      <c r="F29" s="37"/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87" t="str">
        <f t="shared" si="20"/>
        <v/>
      </c>
      <c r="AF29" s="88"/>
      <c r="AG29" s="88"/>
      <c r="AH29" s="67" t="str">
        <f>IF(AE29="","",VLOOKUP(C18,jug,4,0))</f>
        <v/>
      </c>
      <c r="AI29" s="89" t="str">
        <f>IF(AE29="","",VLOOKUP(C18,jug,2,0))</f>
        <v/>
      </c>
      <c r="AJ29" s="90"/>
      <c r="AK29" s="68" t="s">
        <v>311</v>
      </c>
      <c r="AL29" s="87" t="str">
        <f t="shared" si="23"/>
        <v/>
      </c>
      <c r="AM29" s="88"/>
      <c r="AN29" s="88"/>
      <c r="AO29" s="67" t="str">
        <f>IF(AL29="","",VLOOKUP(J18,jug,4,0))</f>
        <v/>
      </c>
      <c r="AP29" s="89" t="str">
        <f>IF(AL29="","",VLOOKUP(J18,jug,2,0))</f>
        <v/>
      </c>
      <c r="AQ29" s="90"/>
      <c r="AR29" s="70"/>
      <c r="AS29" s="1"/>
    </row>
    <row r="30" spans="1:62" x14ac:dyDescent="0.25">
      <c r="A30" s="70"/>
      <c r="B30" s="4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70"/>
      <c r="AS30" s="1"/>
    </row>
    <row r="31" spans="1:62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1"/>
    </row>
    <row r="32" spans="1:62" x14ac:dyDescent="0.25">
      <c r="AS32" s="1"/>
    </row>
    <row r="33" spans="45:45" x14ac:dyDescent="0.25">
      <c r="AS33" s="1"/>
    </row>
  </sheetData>
  <sheetProtection selectLockedCells="1"/>
  <mergeCells count="132">
    <mergeCell ref="M4:N4"/>
    <mergeCell ref="AG1:AI1"/>
    <mergeCell ref="E4:F4"/>
    <mergeCell ref="P4:Q4"/>
    <mergeCell ref="R4:U4"/>
    <mergeCell ref="W4:X4"/>
    <mergeCell ref="Y4:AA4"/>
    <mergeCell ref="AC4:AD4"/>
    <mergeCell ref="Q5:S5"/>
    <mergeCell ref="AE4:AQ4"/>
    <mergeCell ref="AL5:AN5"/>
    <mergeCell ref="AO5:AQ5"/>
    <mergeCell ref="T5:AF5"/>
    <mergeCell ref="B9:D9"/>
    <mergeCell ref="E9:F9"/>
    <mergeCell ref="G9:O9"/>
    <mergeCell ref="P9:R9"/>
    <mergeCell ref="S9:T9"/>
    <mergeCell ref="U9:AC9"/>
    <mergeCell ref="AN10:AO10"/>
    <mergeCell ref="C10:D10"/>
    <mergeCell ref="E10:L10"/>
    <mergeCell ref="M10:O10"/>
    <mergeCell ref="Q10:R10"/>
    <mergeCell ref="S10:Z10"/>
    <mergeCell ref="AA10:AC10"/>
    <mergeCell ref="AP10:AQ10"/>
    <mergeCell ref="AD10:AE10"/>
    <mergeCell ref="AF10:AG10"/>
    <mergeCell ref="AH10:AI10"/>
    <mergeCell ref="AJ10:AK10"/>
    <mergeCell ref="AL10:AM10"/>
    <mergeCell ref="B17:B18"/>
    <mergeCell ref="C17:D17"/>
    <mergeCell ref="E17:L17"/>
    <mergeCell ref="M17:O17"/>
    <mergeCell ref="P17:P18"/>
    <mergeCell ref="Q17:R17"/>
    <mergeCell ref="S17:Z17"/>
    <mergeCell ref="AA17:AC17"/>
    <mergeCell ref="C13:D13"/>
    <mergeCell ref="E13:L13"/>
    <mergeCell ref="M13:O13"/>
    <mergeCell ref="Q13:R13"/>
    <mergeCell ref="S13:Z13"/>
    <mergeCell ref="AA13:AC13"/>
    <mergeCell ref="C15:D15"/>
    <mergeCell ref="E15:L15"/>
    <mergeCell ref="M15:O15"/>
    <mergeCell ref="Q15:R15"/>
    <mergeCell ref="AB20:AC20"/>
    <mergeCell ref="T6:AF6"/>
    <mergeCell ref="AA15:AC15"/>
    <mergeCell ref="AD20:AM20"/>
    <mergeCell ref="S18:Z18"/>
    <mergeCell ref="AA18:AC18"/>
    <mergeCell ref="AJ17:AJ18"/>
    <mergeCell ref="AK17:AK18"/>
    <mergeCell ref="AL17:AL18"/>
    <mergeCell ref="C18:D18"/>
    <mergeCell ref="E18:L18"/>
    <mergeCell ref="M18:O18"/>
    <mergeCell ref="Q18:R18"/>
    <mergeCell ref="S15:Z15"/>
    <mergeCell ref="C14:D14"/>
    <mergeCell ref="E14:L14"/>
    <mergeCell ref="M14:O14"/>
    <mergeCell ref="Q14:R14"/>
    <mergeCell ref="S14:Z14"/>
    <mergeCell ref="C16:D16"/>
    <mergeCell ref="E16:L16"/>
    <mergeCell ref="M16:O16"/>
    <mergeCell ref="Q16:R16"/>
    <mergeCell ref="S16:Z16"/>
    <mergeCell ref="AA16:AC16"/>
    <mergeCell ref="AA14:AC14"/>
    <mergeCell ref="C11:D11"/>
    <mergeCell ref="E11:L11"/>
    <mergeCell ref="M11:O11"/>
    <mergeCell ref="Q11:R11"/>
    <mergeCell ref="S11:Z11"/>
    <mergeCell ref="AA11:AC11"/>
    <mergeCell ref="C12:D12"/>
    <mergeCell ref="E12:L12"/>
    <mergeCell ref="M12:O12"/>
    <mergeCell ref="Q12:R12"/>
    <mergeCell ref="S12:Z12"/>
    <mergeCell ref="AA12:AC12"/>
    <mergeCell ref="AI17:AI18"/>
    <mergeCell ref="AE27:AG27"/>
    <mergeCell ref="AI27:AJ27"/>
    <mergeCell ref="AL27:AN27"/>
    <mergeCell ref="AP27:AQ27"/>
    <mergeCell ref="AE24:AG24"/>
    <mergeCell ref="AI24:AJ24"/>
    <mergeCell ref="AL24:AN24"/>
    <mergeCell ref="AP24:AQ24"/>
    <mergeCell ref="AI25:AJ25"/>
    <mergeCell ref="AL25:AN25"/>
    <mergeCell ref="AP25:AQ25"/>
    <mergeCell ref="AN21:AQ21"/>
    <mergeCell ref="AE22:AG22"/>
    <mergeCell ref="AI22:AJ22"/>
    <mergeCell ref="AL22:AN22"/>
    <mergeCell ref="AP22:AQ22"/>
    <mergeCell ref="AE23:AG23"/>
    <mergeCell ref="AI23:AJ23"/>
    <mergeCell ref="AN17:AN18"/>
    <mergeCell ref="AE29:AG29"/>
    <mergeCell ref="AI29:AJ29"/>
    <mergeCell ref="AL29:AN29"/>
    <mergeCell ref="AP29:AQ29"/>
    <mergeCell ref="AD17:AD18"/>
    <mergeCell ref="AE17:AE18"/>
    <mergeCell ref="AF17:AF18"/>
    <mergeCell ref="AG17:AG18"/>
    <mergeCell ref="AH17:AH18"/>
    <mergeCell ref="AE28:AG28"/>
    <mergeCell ref="AI28:AJ28"/>
    <mergeCell ref="AL28:AN28"/>
    <mergeCell ref="AP28:AQ28"/>
    <mergeCell ref="AE25:AG25"/>
    <mergeCell ref="AL23:AN23"/>
    <mergeCell ref="AP23:AQ23"/>
    <mergeCell ref="AO17:AO18"/>
    <mergeCell ref="AP17:AP18"/>
    <mergeCell ref="AQ17:AQ18"/>
    <mergeCell ref="AM17:AM18"/>
    <mergeCell ref="AE26:AG26"/>
    <mergeCell ref="AI26:AJ26"/>
    <mergeCell ref="AL26:AN26"/>
    <mergeCell ref="AP26:AQ26"/>
  </mergeCells>
  <conditionalFormatting sqref="M17:O18">
    <cfRule type="cellIs" dxfId="61" priority="66" stopIfTrue="1" operator="equal">
      <formula>"SIN LIC"</formula>
    </cfRule>
    <cfRule type="cellIs" dxfId="60" priority="67" stopIfTrue="1" operator="equal">
      <formula>"CAT1"</formula>
    </cfRule>
    <cfRule type="cellIs" dxfId="59" priority="68" stopIfTrue="1" operator="equal">
      <formula>"CAT2"</formula>
    </cfRule>
  </conditionalFormatting>
  <conditionalFormatting sqref="AJ11:AK11">
    <cfRule type="expression" dxfId="58" priority="59">
      <formula>AJ11=AK11</formula>
    </cfRule>
  </conditionalFormatting>
  <conditionalFormatting sqref="AL11:AM11">
    <cfRule type="expression" dxfId="57" priority="58">
      <formula>$AL$11=$AM$11</formula>
    </cfRule>
  </conditionalFormatting>
  <conditionalFormatting sqref="AL12:AM12">
    <cfRule type="expression" dxfId="56" priority="57">
      <formula>$AL$12=$AM$12</formula>
    </cfRule>
  </conditionalFormatting>
  <conditionalFormatting sqref="AJ12:AK12">
    <cfRule type="expression" dxfId="55" priority="56">
      <formula>$AJ$12=$AK$12</formula>
    </cfRule>
  </conditionalFormatting>
  <conditionalFormatting sqref="AJ13:AK13">
    <cfRule type="expression" dxfId="54" priority="55">
      <formula>$AJ$13=$AK$13</formula>
    </cfRule>
  </conditionalFormatting>
  <conditionalFormatting sqref="AL13:AM13">
    <cfRule type="expression" dxfId="53" priority="54">
      <formula>$AL$13=$AM$13</formula>
    </cfRule>
  </conditionalFormatting>
  <conditionalFormatting sqref="AJ14:AK14">
    <cfRule type="expression" dxfId="52" priority="53">
      <formula>$AJ$14=$AK$14</formula>
    </cfRule>
  </conditionalFormatting>
  <conditionalFormatting sqref="AL14:AM14">
    <cfRule type="expression" dxfId="51" priority="52">
      <formula>$AL$14=$AM$14</formula>
    </cfRule>
  </conditionalFormatting>
  <conditionalFormatting sqref="AJ15:AK15">
    <cfRule type="expression" dxfId="50" priority="51">
      <formula>$AJ$15=$AK$15</formula>
    </cfRule>
  </conditionalFormatting>
  <conditionalFormatting sqref="AL15:AM15">
    <cfRule type="expression" dxfId="49" priority="50">
      <formula>$AL$15=$AM$15</formula>
    </cfRule>
  </conditionalFormatting>
  <conditionalFormatting sqref="AJ16:AK16">
    <cfRule type="expression" dxfId="48" priority="49">
      <formula>$AJ$16=$AK$16</formula>
    </cfRule>
  </conditionalFormatting>
  <conditionalFormatting sqref="AL16:AM16">
    <cfRule type="expression" dxfId="47" priority="48">
      <formula>$AL$16=$AM$16</formula>
    </cfRule>
  </conditionalFormatting>
  <conditionalFormatting sqref="AD17:AE18">
    <cfRule type="expression" dxfId="46" priority="47">
      <formula>$AD$17=$AE$17</formula>
    </cfRule>
  </conditionalFormatting>
  <conditionalFormatting sqref="AF17:AG18">
    <cfRule type="expression" dxfId="45" priority="46">
      <formula>$AF$17=$AG$17</formula>
    </cfRule>
  </conditionalFormatting>
  <conditionalFormatting sqref="AH17:AI18">
    <cfRule type="expression" dxfId="44" priority="45">
      <formula>$AH$17=$AI$17</formula>
    </cfRule>
  </conditionalFormatting>
  <conditionalFormatting sqref="AJ17:AK18">
    <cfRule type="expression" dxfId="43" priority="44">
      <formula>$AJ$17=$AK$17</formula>
    </cfRule>
  </conditionalFormatting>
  <conditionalFormatting sqref="AL17:AM18">
    <cfRule type="expression" dxfId="42" priority="43">
      <formula>$AL$17=$AM$17</formula>
    </cfRule>
  </conditionalFormatting>
  <conditionalFormatting sqref="M11:O11">
    <cfRule type="cellIs" dxfId="41" priority="40" stopIfTrue="1" operator="equal">
      <formula>"SIN LIC"</formula>
    </cfRule>
    <cfRule type="cellIs" dxfId="40" priority="41" stopIfTrue="1" operator="equal">
      <formula>"CAT1"</formula>
    </cfRule>
    <cfRule type="cellIs" dxfId="39" priority="42" stopIfTrue="1" operator="equal">
      <formula>"CAT2"</formula>
    </cfRule>
  </conditionalFormatting>
  <conditionalFormatting sqref="M12:O12">
    <cfRule type="cellIs" dxfId="38" priority="37" stopIfTrue="1" operator="equal">
      <formula>"SIN LIC"</formula>
    </cfRule>
    <cfRule type="cellIs" dxfId="37" priority="38" stopIfTrue="1" operator="equal">
      <formula>"CAT1"</formula>
    </cfRule>
    <cfRule type="cellIs" dxfId="36" priority="39" stopIfTrue="1" operator="equal">
      <formula>"CAT2"</formula>
    </cfRule>
  </conditionalFormatting>
  <conditionalFormatting sqref="M13:O13">
    <cfRule type="cellIs" dxfId="35" priority="34" stopIfTrue="1" operator="equal">
      <formula>"SIN LIC"</formula>
    </cfRule>
    <cfRule type="cellIs" dxfId="34" priority="35" stopIfTrue="1" operator="equal">
      <formula>"CAT1"</formula>
    </cfRule>
    <cfRule type="cellIs" dxfId="33" priority="36" stopIfTrue="1" operator="equal">
      <formula>"CAT2"</formula>
    </cfRule>
  </conditionalFormatting>
  <conditionalFormatting sqref="M14:O14">
    <cfRule type="cellIs" dxfId="32" priority="31" stopIfTrue="1" operator="equal">
      <formula>"SIN LIC"</formula>
    </cfRule>
    <cfRule type="cellIs" dxfId="31" priority="32" stopIfTrue="1" operator="equal">
      <formula>"CAT1"</formula>
    </cfRule>
    <cfRule type="cellIs" dxfId="30" priority="33" stopIfTrue="1" operator="equal">
      <formula>"CAT2"</formula>
    </cfRule>
  </conditionalFormatting>
  <conditionalFormatting sqref="M15:O15">
    <cfRule type="cellIs" dxfId="29" priority="28" stopIfTrue="1" operator="equal">
      <formula>"SIN LIC"</formula>
    </cfRule>
    <cfRule type="cellIs" dxfId="28" priority="29" stopIfTrue="1" operator="equal">
      <formula>"CAT1"</formula>
    </cfRule>
    <cfRule type="cellIs" dxfId="27" priority="30" stopIfTrue="1" operator="equal">
      <formula>"CAT2"</formula>
    </cfRule>
  </conditionalFormatting>
  <conditionalFormatting sqref="M16:O16">
    <cfRule type="cellIs" dxfId="26" priority="25" stopIfTrue="1" operator="equal">
      <formula>"SIN LIC"</formula>
    </cfRule>
    <cfRule type="cellIs" dxfId="25" priority="26" stopIfTrue="1" operator="equal">
      <formula>"CAT1"</formula>
    </cfRule>
    <cfRule type="cellIs" dxfId="24" priority="27" stopIfTrue="1" operator="equal">
      <formula>"CAT2"</formula>
    </cfRule>
  </conditionalFormatting>
  <conditionalFormatting sqref="AA11:AC11">
    <cfRule type="cellIs" dxfId="23" priority="22" stopIfTrue="1" operator="equal">
      <formula>"SIN LIC"</formula>
    </cfRule>
    <cfRule type="cellIs" dxfId="22" priority="23" stopIfTrue="1" operator="equal">
      <formula>"CAT1"</formula>
    </cfRule>
    <cfRule type="cellIs" dxfId="21" priority="24" stopIfTrue="1" operator="equal">
      <formula>"CAT2"</formula>
    </cfRule>
  </conditionalFormatting>
  <conditionalFormatting sqref="AA12:AC12">
    <cfRule type="cellIs" dxfId="20" priority="19" stopIfTrue="1" operator="equal">
      <formula>"SIN LIC"</formula>
    </cfRule>
    <cfRule type="cellIs" dxfId="19" priority="20" stopIfTrue="1" operator="equal">
      <formula>"CAT1"</formula>
    </cfRule>
    <cfRule type="cellIs" dxfId="18" priority="21" stopIfTrue="1" operator="equal">
      <formula>"CAT2"</formula>
    </cfRule>
  </conditionalFormatting>
  <conditionalFormatting sqref="AA13:AC13">
    <cfRule type="cellIs" dxfId="17" priority="16" stopIfTrue="1" operator="equal">
      <formula>"SIN LIC"</formula>
    </cfRule>
    <cfRule type="cellIs" dxfId="16" priority="17" stopIfTrue="1" operator="equal">
      <formula>"CAT1"</formula>
    </cfRule>
    <cfRule type="cellIs" dxfId="15" priority="18" stopIfTrue="1" operator="equal">
      <formula>"CAT2"</formula>
    </cfRule>
  </conditionalFormatting>
  <conditionalFormatting sqref="AA14:AC14">
    <cfRule type="cellIs" dxfId="14" priority="13" stopIfTrue="1" operator="equal">
      <formula>"SIN LIC"</formula>
    </cfRule>
    <cfRule type="cellIs" dxfId="13" priority="14" stopIfTrue="1" operator="equal">
      <formula>"CAT1"</formula>
    </cfRule>
    <cfRule type="cellIs" dxfId="12" priority="15" stopIfTrue="1" operator="equal">
      <formula>"CAT2"</formula>
    </cfRule>
  </conditionalFormatting>
  <conditionalFormatting sqref="AA15:AC15">
    <cfRule type="cellIs" dxfId="11" priority="10" stopIfTrue="1" operator="equal">
      <formula>"SIN LIC"</formula>
    </cfRule>
    <cfRule type="cellIs" dxfId="10" priority="11" stopIfTrue="1" operator="equal">
      <formula>"CAT1"</formula>
    </cfRule>
    <cfRule type="cellIs" dxfId="9" priority="12" stopIfTrue="1" operator="equal">
      <formula>"CAT2"</formula>
    </cfRule>
  </conditionalFormatting>
  <conditionalFormatting sqref="AA16:AC16">
    <cfRule type="cellIs" dxfId="8" priority="7" stopIfTrue="1" operator="equal">
      <formula>"SIN LIC"</formula>
    </cfRule>
    <cfRule type="cellIs" dxfId="7" priority="8" stopIfTrue="1" operator="equal">
      <formula>"CAT1"</formula>
    </cfRule>
    <cfRule type="cellIs" dxfId="6" priority="9" stopIfTrue="1" operator="equal">
      <formula>"CAT2"</formula>
    </cfRule>
  </conditionalFormatting>
  <conditionalFormatting sqref="AA17:AC17">
    <cfRule type="cellIs" dxfId="5" priority="4" stopIfTrue="1" operator="equal">
      <formula>"SIN LIC"</formula>
    </cfRule>
    <cfRule type="cellIs" dxfId="4" priority="5" stopIfTrue="1" operator="equal">
      <formula>"CAT1"</formula>
    </cfRule>
    <cfRule type="cellIs" dxfId="3" priority="6" stopIfTrue="1" operator="equal">
      <formula>"CAT2"</formula>
    </cfRule>
  </conditionalFormatting>
  <conditionalFormatting sqref="AA18:AC18">
    <cfRule type="cellIs" dxfId="2" priority="1" stopIfTrue="1" operator="equal">
      <formula>"SIN LIC"</formula>
    </cfRule>
    <cfRule type="cellIs" dxfId="1" priority="2" stopIfTrue="1" operator="equal">
      <formula>"CAT1"</formula>
    </cfRule>
    <cfRule type="cellIs" dxfId="0" priority="3" stopIfTrue="1" operator="equal">
      <formula>"CAT2"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opLeftCell="A203" workbookViewId="0">
      <selection activeCell="E86" sqref="E86"/>
    </sheetView>
  </sheetViews>
  <sheetFormatPr baseColWidth="10" defaultRowHeight="15" x14ac:dyDescent="0.25"/>
  <cols>
    <col min="1" max="1" width="8.5703125" bestFit="1" customWidth="1"/>
    <col min="2" max="2" width="10.7109375" bestFit="1" customWidth="1"/>
    <col min="3" max="3" width="5.5703125" bestFit="1" customWidth="1"/>
    <col min="4" max="4" width="4.5703125" bestFit="1" customWidth="1"/>
    <col min="5" max="5" width="27" bestFit="1" customWidth="1"/>
    <col min="6" max="6" width="4.5703125" bestFit="1" customWidth="1"/>
    <col min="7" max="7" width="27" bestFit="1" customWidth="1"/>
    <col min="8" max="8" width="20.28515625" bestFit="1" customWidth="1"/>
    <col min="9" max="9" width="7.85546875" bestFit="1" customWidth="1"/>
    <col min="10" max="10" width="6.140625" bestFit="1" customWidth="1"/>
    <col min="12" max="12" width="3.28515625" bestFit="1" customWidth="1"/>
  </cols>
  <sheetData>
    <row r="1" spans="1:12" x14ac:dyDescent="0.25">
      <c r="A1"/>
    </row>
    <row r="2" spans="1:12" x14ac:dyDescent="0.25">
      <c r="A2"/>
      <c r="B2"/>
      <c r="C2"/>
      <c r="D2"/>
      <c r="E2"/>
      <c r="F2"/>
      <c r="G2"/>
      <c r="H2"/>
      <c r="I2"/>
      <c r="J2"/>
      <c r="L2"/>
    </row>
    <row r="3" spans="1:12" x14ac:dyDescent="0.25">
      <c r="A3"/>
      <c r="B3" s="44"/>
      <c r="C3" s="45"/>
      <c r="D3"/>
      <c r="E3"/>
      <c r="F3"/>
      <c r="G3"/>
      <c r="H3"/>
      <c r="I3"/>
      <c r="J3"/>
      <c r="L3"/>
    </row>
    <row r="4" spans="1:12" x14ac:dyDescent="0.25">
      <c r="A4"/>
      <c r="B4" s="44"/>
      <c r="C4" s="45"/>
      <c r="D4"/>
      <c r="E4"/>
      <c r="F4"/>
      <c r="G4"/>
      <c r="H4"/>
      <c r="I4"/>
      <c r="J4"/>
      <c r="L4"/>
    </row>
    <row r="5" spans="1:12" x14ac:dyDescent="0.25">
      <c r="A5"/>
      <c r="B5" s="44"/>
      <c r="C5" s="45"/>
      <c r="D5"/>
      <c r="E5"/>
      <c r="F5"/>
      <c r="G5"/>
      <c r="H5"/>
      <c r="I5"/>
      <c r="J5"/>
      <c r="L5"/>
    </row>
    <row r="6" spans="1:12" x14ac:dyDescent="0.25">
      <c r="A6"/>
      <c r="B6" s="44"/>
      <c r="C6" s="45"/>
      <c r="D6"/>
      <c r="E6"/>
      <c r="F6"/>
      <c r="G6"/>
      <c r="H6"/>
      <c r="I6"/>
      <c r="J6"/>
      <c r="L6"/>
    </row>
    <row r="7" spans="1:12" x14ac:dyDescent="0.25">
      <c r="A7"/>
      <c r="B7"/>
      <c r="C7" s="45"/>
      <c r="D7"/>
      <c r="E7"/>
      <c r="F7"/>
      <c r="G7"/>
      <c r="H7"/>
      <c r="I7"/>
      <c r="J7"/>
      <c r="L7"/>
    </row>
    <row r="8" spans="1:12" x14ac:dyDescent="0.25">
      <c r="A8"/>
      <c r="B8"/>
      <c r="C8" s="45"/>
      <c r="D8"/>
      <c r="E8"/>
      <c r="F8"/>
      <c r="G8"/>
      <c r="H8"/>
      <c r="I8"/>
      <c r="J8"/>
      <c r="L8"/>
    </row>
    <row r="9" spans="1:12" x14ac:dyDescent="0.25">
      <c r="A9"/>
      <c r="B9"/>
      <c r="C9" s="45"/>
      <c r="D9"/>
      <c r="E9"/>
      <c r="F9"/>
      <c r="G9"/>
      <c r="H9"/>
      <c r="I9"/>
      <c r="J9"/>
      <c r="L9"/>
    </row>
    <row r="10" spans="1:12" x14ac:dyDescent="0.25">
      <c r="A10"/>
      <c r="B10"/>
      <c r="C10" s="45"/>
      <c r="D10"/>
      <c r="E10"/>
      <c r="F10"/>
      <c r="G10"/>
      <c r="H10"/>
      <c r="I10"/>
      <c r="J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L11"/>
    </row>
    <row r="12" spans="1:12" x14ac:dyDescent="0.25">
      <c r="A12"/>
      <c r="B12" s="44"/>
      <c r="C12" s="45"/>
      <c r="D12"/>
      <c r="E12"/>
      <c r="F12"/>
      <c r="G12"/>
      <c r="H12"/>
      <c r="I12"/>
      <c r="J12"/>
      <c r="L12"/>
    </row>
    <row r="13" spans="1:12" x14ac:dyDescent="0.25">
      <c r="A13"/>
      <c r="B13" s="44"/>
      <c r="C13" s="45"/>
      <c r="D13"/>
      <c r="E13"/>
      <c r="F13"/>
      <c r="G13"/>
      <c r="H13"/>
      <c r="I13"/>
      <c r="J13"/>
      <c r="L13"/>
    </row>
    <row r="14" spans="1:12" x14ac:dyDescent="0.25">
      <c r="A14"/>
      <c r="B14" s="44"/>
      <c r="C14" s="45"/>
      <c r="D14"/>
      <c r="E14"/>
      <c r="F14"/>
      <c r="G14"/>
      <c r="H14"/>
      <c r="I14"/>
      <c r="J14"/>
      <c r="L14"/>
    </row>
    <row r="15" spans="1:12" x14ac:dyDescent="0.25">
      <c r="A15"/>
      <c r="B15" s="44"/>
      <c r="C15" s="45"/>
      <c r="D15"/>
      <c r="E15"/>
      <c r="F15"/>
      <c r="G15"/>
      <c r="H15"/>
      <c r="I15"/>
      <c r="J15"/>
      <c r="L15"/>
    </row>
    <row r="16" spans="1:12" x14ac:dyDescent="0.25">
      <c r="A16"/>
      <c r="B16" s="44"/>
      <c r="C16" s="45"/>
      <c r="D16"/>
      <c r="E16"/>
      <c r="F16"/>
      <c r="G16"/>
      <c r="H16"/>
      <c r="I16"/>
      <c r="J16"/>
      <c r="L16"/>
    </row>
    <row r="17" spans="1:12" x14ac:dyDescent="0.25">
      <c r="A17"/>
      <c r="B17" s="44"/>
      <c r="C17" s="45"/>
      <c r="D17"/>
      <c r="E17"/>
      <c r="F17"/>
      <c r="G17"/>
      <c r="H17"/>
      <c r="I17"/>
      <c r="J17"/>
      <c r="L17"/>
    </row>
    <row r="18" spans="1:12" x14ac:dyDescent="0.25">
      <c r="A18"/>
      <c r="B18"/>
      <c r="C18" s="45"/>
      <c r="D18"/>
      <c r="E18"/>
      <c r="F18"/>
      <c r="G18"/>
      <c r="H18"/>
      <c r="I18"/>
      <c r="J18"/>
      <c r="L18"/>
    </row>
    <row r="19" spans="1:12" x14ac:dyDescent="0.25">
      <c r="A19"/>
      <c r="B19"/>
      <c r="C19" s="45"/>
      <c r="D19"/>
      <c r="E19"/>
      <c r="F19"/>
      <c r="G19"/>
      <c r="H19"/>
      <c r="I19"/>
      <c r="J19"/>
      <c r="L19"/>
    </row>
    <row r="20" spans="1:12" x14ac:dyDescent="0.25">
      <c r="A20"/>
      <c r="B20"/>
      <c r="C20" s="45"/>
      <c r="D20"/>
      <c r="E20"/>
      <c r="F20"/>
      <c r="G20"/>
      <c r="H20"/>
      <c r="I20"/>
      <c r="J20"/>
      <c r="L20"/>
    </row>
    <row r="21" spans="1:12" x14ac:dyDescent="0.25">
      <c r="A21"/>
      <c r="B21" s="44"/>
      <c r="C21" s="45"/>
      <c r="D21"/>
      <c r="E21"/>
      <c r="F21"/>
      <c r="G21"/>
      <c r="H21"/>
      <c r="I21"/>
      <c r="J21"/>
      <c r="L21"/>
    </row>
    <row r="22" spans="1:12" x14ac:dyDescent="0.25">
      <c r="A22"/>
      <c r="B22" s="44"/>
      <c r="C22" s="45"/>
      <c r="D22"/>
      <c r="E22"/>
      <c r="F22"/>
      <c r="G22"/>
      <c r="H22"/>
      <c r="I22"/>
      <c r="J22"/>
      <c r="L22"/>
    </row>
    <row r="23" spans="1:12" x14ac:dyDescent="0.25">
      <c r="A23"/>
      <c r="B23" s="44"/>
      <c r="C23" s="45"/>
      <c r="D23"/>
      <c r="E23"/>
      <c r="F23"/>
      <c r="G23"/>
      <c r="H23"/>
      <c r="I23"/>
      <c r="J23"/>
      <c r="L23"/>
    </row>
    <row r="24" spans="1:12" x14ac:dyDescent="0.25">
      <c r="A24"/>
      <c r="B24" s="44"/>
      <c r="C24" s="45"/>
      <c r="D24"/>
      <c r="E24"/>
      <c r="F24"/>
      <c r="G24"/>
      <c r="H24"/>
      <c r="I24"/>
      <c r="J24"/>
      <c r="L24"/>
    </row>
    <row r="25" spans="1:12" x14ac:dyDescent="0.25">
      <c r="A25"/>
      <c r="B25"/>
      <c r="C25" s="45"/>
      <c r="D25"/>
      <c r="E25"/>
      <c r="F25"/>
      <c r="G25"/>
      <c r="H25"/>
      <c r="I25"/>
      <c r="J25"/>
      <c r="L25"/>
    </row>
    <row r="26" spans="1:12" x14ac:dyDescent="0.25">
      <c r="A26"/>
      <c r="B26"/>
      <c r="C26" s="45"/>
      <c r="D26"/>
      <c r="E26"/>
      <c r="F26"/>
      <c r="G26"/>
      <c r="H26"/>
      <c r="I26"/>
      <c r="J26"/>
      <c r="L26"/>
    </row>
    <row r="27" spans="1:12" x14ac:dyDescent="0.25">
      <c r="A27"/>
      <c r="B27"/>
      <c r="C27" s="45"/>
      <c r="D27"/>
      <c r="E27"/>
      <c r="F27"/>
      <c r="G27"/>
      <c r="H27"/>
      <c r="I27"/>
      <c r="J27"/>
      <c r="L27"/>
    </row>
    <row r="28" spans="1:12" x14ac:dyDescent="0.25">
      <c r="A28"/>
      <c r="B28" s="44"/>
      <c r="C28" s="45"/>
      <c r="D28"/>
      <c r="E28"/>
      <c r="F28"/>
      <c r="G28"/>
      <c r="H28"/>
      <c r="I28"/>
      <c r="J28"/>
      <c r="L28"/>
    </row>
    <row r="29" spans="1:12" x14ac:dyDescent="0.25">
      <c r="A29"/>
      <c r="B29" s="44"/>
      <c r="C29" s="45"/>
      <c r="D29"/>
      <c r="E29"/>
      <c r="F29"/>
      <c r="G29"/>
      <c r="H29"/>
      <c r="I29"/>
      <c r="J29"/>
      <c r="L29"/>
    </row>
    <row r="30" spans="1:12" x14ac:dyDescent="0.25">
      <c r="A30"/>
      <c r="B30" s="44"/>
      <c r="C30" s="45"/>
      <c r="D30"/>
      <c r="E30"/>
      <c r="F30"/>
      <c r="G30"/>
      <c r="H30"/>
      <c r="I30"/>
      <c r="J30"/>
      <c r="L30"/>
    </row>
    <row r="31" spans="1:12" x14ac:dyDescent="0.25">
      <c r="A31"/>
      <c r="B31" s="44"/>
      <c r="C31" s="45"/>
      <c r="D31"/>
      <c r="E31"/>
      <c r="F31"/>
      <c r="G31"/>
      <c r="H31"/>
      <c r="I31"/>
      <c r="J31"/>
      <c r="L31"/>
    </row>
    <row r="32" spans="1:12" x14ac:dyDescent="0.25">
      <c r="A32"/>
      <c r="B32" s="44"/>
      <c r="C32" s="45"/>
      <c r="D32"/>
      <c r="E32"/>
      <c r="F32"/>
      <c r="G32"/>
      <c r="H32"/>
      <c r="I32"/>
      <c r="J32"/>
      <c r="L32"/>
    </row>
    <row r="33" spans="1:12" x14ac:dyDescent="0.25">
      <c r="A33"/>
      <c r="B33" s="44"/>
      <c r="C33" s="45"/>
      <c r="D33"/>
      <c r="E33"/>
      <c r="F33"/>
      <c r="G33"/>
      <c r="H33"/>
      <c r="I33"/>
      <c r="J33"/>
      <c r="L33"/>
    </row>
    <row r="34" spans="1:12" x14ac:dyDescent="0.25">
      <c r="A34"/>
      <c r="B34" s="44"/>
      <c r="C34" s="45"/>
      <c r="D34"/>
      <c r="E34"/>
      <c r="F34"/>
      <c r="G34"/>
      <c r="H34"/>
      <c r="I34"/>
      <c r="J34"/>
      <c r="L34"/>
    </row>
    <row r="35" spans="1:12" x14ac:dyDescent="0.25">
      <c r="A35"/>
      <c r="B35" s="44"/>
      <c r="C35" s="45"/>
      <c r="D35"/>
      <c r="E35"/>
      <c r="F35"/>
      <c r="G35"/>
      <c r="H35"/>
      <c r="I35"/>
      <c r="J35"/>
      <c r="L35"/>
    </row>
    <row r="36" spans="1:12" x14ac:dyDescent="0.25">
      <c r="A36"/>
      <c r="B36"/>
      <c r="C36" s="45"/>
      <c r="D36"/>
      <c r="E36"/>
      <c r="F36"/>
      <c r="G36"/>
      <c r="H36"/>
      <c r="I36"/>
      <c r="J36"/>
      <c r="L36"/>
    </row>
    <row r="37" spans="1:12" x14ac:dyDescent="0.25">
      <c r="A37"/>
      <c r="B37" s="44"/>
      <c r="C37" s="45"/>
      <c r="D37"/>
      <c r="E37"/>
      <c r="F37"/>
      <c r="G37"/>
      <c r="H37"/>
      <c r="I37"/>
      <c r="J37"/>
      <c r="L37"/>
    </row>
    <row r="38" spans="1:12" x14ac:dyDescent="0.25">
      <c r="A38"/>
      <c r="B38"/>
      <c r="C38" s="45"/>
      <c r="D38"/>
      <c r="E38"/>
      <c r="F38"/>
      <c r="G38"/>
      <c r="H38"/>
      <c r="I38"/>
      <c r="J38"/>
      <c r="L38"/>
    </row>
    <row r="39" spans="1:12" x14ac:dyDescent="0.25">
      <c r="A39"/>
      <c r="B39"/>
      <c r="C39" s="45"/>
      <c r="D39"/>
      <c r="E39"/>
      <c r="F39"/>
      <c r="G39"/>
      <c r="H39"/>
      <c r="I39"/>
      <c r="J39"/>
      <c r="L39"/>
    </row>
    <row r="40" spans="1:12" x14ac:dyDescent="0.25">
      <c r="A40"/>
      <c r="B40"/>
      <c r="C40" s="45"/>
      <c r="D40"/>
      <c r="E40"/>
      <c r="F40"/>
      <c r="G40"/>
      <c r="H40"/>
      <c r="I40"/>
      <c r="J40"/>
      <c r="L40"/>
    </row>
    <row r="41" spans="1:12" x14ac:dyDescent="0.25">
      <c r="A41"/>
      <c r="B41"/>
      <c r="C41" s="45"/>
      <c r="D41"/>
      <c r="E41"/>
      <c r="F41"/>
      <c r="G41"/>
      <c r="H41"/>
      <c r="I41"/>
      <c r="J41"/>
      <c r="L41"/>
    </row>
    <row r="42" spans="1:12" x14ac:dyDescent="0.25">
      <c r="A42"/>
      <c r="B42" s="44"/>
      <c r="C42" s="45"/>
      <c r="D42"/>
      <c r="E42"/>
      <c r="F42"/>
      <c r="G42"/>
      <c r="H42"/>
      <c r="I42"/>
      <c r="J42"/>
      <c r="L42"/>
    </row>
    <row r="43" spans="1:12" x14ac:dyDescent="0.25">
      <c r="A43"/>
      <c r="B43"/>
      <c r="C43" s="45"/>
      <c r="D43"/>
      <c r="E43"/>
      <c r="F43"/>
      <c r="G43"/>
      <c r="H43"/>
      <c r="I43"/>
      <c r="J43"/>
      <c r="L43"/>
    </row>
    <row r="44" spans="1:12" x14ac:dyDescent="0.25">
      <c r="A44"/>
      <c r="B44" s="44"/>
      <c r="C44" s="45"/>
      <c r="D44"/>
      <c r="E44"/>
      <c r="F44"/>
      <c r="G44"/>
      <c r="H44"/>
      <c r="I44"/>
      <c r="J44"/>
      <c r="L44"/>
    </row>
    <row r="45" spans="1:12" x14ac:dyDescent="0.25">
      <c r="A45"/>
      <c r="B45"/>
      <c r="C45" s="45"/>
      <c r="D45"/>
      <c r="E45"/>
      <c r="F45"/>
      <c r="G45"/>
      <c r="H45"/>
      <c r="I45"/>
      <c r="J45"/>
      <c r="L45"/>
    </row>
    <row r="46" spans="1:12" x14ac:dyDescent="0.25">
      <c r="A46"/>
      <c r="B46" s="44"/>
      <c r="C46" s="45"/>
      <c r="D46"/>
      <c r="E46"/>
      <c r="F46"/>
      <c r="G46"/>
      <c r="H46"/>
      <c r="I46"/>
      <c r="J46"/>
      <c r="L46"/>
    </row>
    <row r="47" spans="1:12" x14ac:dyDescent="0.25">
      <c r="A47"/>
      <c r="B47"/>
      <c r="C47" s="45"/>
      <c r="D47"/>
      <c r="E47"/>
      <c r="F47"/>
      <c r="G47"/>
      <c r="H47"/>
      <c r="I47"/>
      <c r="J47"/>
      <c r="L47"/>
    </row>
    <row r="48" spans="1:12" x14ac:dyDescent="0.25">
      <c r="A48"/>
      <c r="B48"/>
      <c r="C48" s="45"/>
      <c r="D48"/>
      <c r="E48"/>
      <c r="F48"/>
      <c r="G48"/>
      <c r="H48"/>
      <c r="I48"/>
      <c r="J48"/>
      <c r="L48"/>
    </row>
    <row r="49" spans="1:12" x14ac:dyDescent="0.25">
      <c r="A49"/>
      <c r="B49"/>
      <c r="C49" s="45"/>
      <c r="D49"/>
      <c r="E49"/>
      <c r="F49"/>
      <c r="G49"/>
      <c r="H49"/>
      <c r="I49"/>
      <c r="J49"/>
      <c r="L49"/>
    </row>
    <row r="50" spans="1:12" x14ac:dyDescent="0.25">
      <c r="A50"/>
      <c r="B50" s="44"/>
      <c r="C50" s="45"/>
      <c r="D50"/>
      <c r="E50"/>
      <c r="F50"/>
      <c r="G50"/>
      <c r="H50"/>
      <c r="I50"/>
      <c r="J50"/>
      <c r="L50"/>
    </row>
    <row r="51" spans="1:12" x14ac:dyDescent="0.25">
      <c r="A51"/>
      <c r="B51" s="44"/>
      <c r="C51" s="45"/>
      <c r="D51"/>
      <c r="E51"/>
      <c r="F51"/>
      <c r="G51"/>
      <c r="H51"/>
      <c r="I51"/>
      <c r="J51"/>
      <c r="L51"/>
    </row>
    <row r="52" spans="1:12" x14ac:dyDescent="0.25">
      <c r="A52"/>
      <c r="B52"/>
      <c r="C52" s="45"/>
      <c r="D52"/>
      <c r="E52"/>
      <c r="F52"/>
      <c r="G52"/>
      <c r="H52"/>
      <c r="I52"/>
      <c r="J52"/>
      <c r="L52"/>
    </row>
    <row r="53" spans="1:12" x14ac:dyDescent="0.25">
      <c r="A53"/>
      <c r="B53" s="44"/>
      <c r="C53" s="45"/>
      <c r="D53"/>
      <c r="E53"/>
      <c r="F53"/>
      <c r="G53"/>
      <c r="H53"/>
      <c r="I53"/>
      <c r="J53"/>
      <c r="L53"/>
    </row>
    <row r="54" spans="1:12" x14ac:dyDescent="0.25">
      <c r="A54"/>
      <c r="B54"/>
      <c r="C54" s="45"/>
      <c r="D54"/>
      <c r="E54"/>
      <c r="F54"/>
      <c r="G54"/>
      <c r="H54"/>
      <c r="I54"/>
      <c r="J54"/>
      <c r="L54"/>
    </row>
    <row r="55" spans="1:12" x14ac:dyDescent="0.25">
      <c r="A55"/>
      <c r="B55"/>
      <c r="C55" s="45"/>
      <c r="D55"/>
      <c r="E55"/>
      <c r="F55"/>
      <c r="G55"/>
      <c r="H55"/>
      <c r="I55"/>
      <c r="J55"/>
      <c r="L55"/>
    </row>
    <row r="56" spans="1:12" x14ac:dyDescent="0.25">
      <c r="A56"/>
      <c r="B56"/>
      <c r="C56" s="45"/>
      <c r="D56"/>
      <c r="E56"/>
      <c r="F56"/>
      <c r="G56"/>
      <c r="H56"/>
      <c r="I56"/>
      <c r="J56"/>
      <c r="L56"/>
    </row>
    <row r="57" spans="1:12" x14ac:dyDescent="0.25">
      <c r="A57"/>
      <c r="B57"/>
      <c r="C57" s="45"/>
      <c r="D57"/>
      <c r="E57"/>
      <c r="F57"/>
      <c r="G57"/>
      <c r="H57"/>
      <c r="I57"/>
      <c r="J57"/>
      <c r="L57"/>
    </row>
    <row r="58" spans="1:12" x14ac:dyDescent="0.25">
      <c r="A58"/>
      <c r="B58" s="44"/>
      <c r="C58" s="45"/>
      <c r="D58"/>
      <c r="E58"/>
      <c r="F58"/>
      <c r="G58"/>
      <c r="H58"/>
      <c r="I58"/>
      <c r="J58"/>
      <c r="L58"/>
    </row>
    <row r="59" spans="1:12" x14ac:dyDescent="0.25">
      <c r="A59"/>
      <c r="B59"/>
      <c r="C59" s="45"/>
      <c r="D59"/>
      <c r="E59"/>
      <c r="F59"/>
      <c r="G59"/>
      <c r="H59"/>
      <c r="I59"/>
      <c r="J59"/>
      <c r="L59"/>
    </row>
    <row r="60" spans="1:12" x14ac:dyDescent="0.25">
      <c r="A60"/>
      <c r="B60" s="44"/>
      <c r="C60" s="45"/>
      <c r="D60"/>
      <c r="E60"/>
      <c r="F60"/>
      <c r="G60"/>
      <c r="H60"/>
      <c r="I60"/>
      <c r="J60"/>
      <c r="L60"/>
    </row>
    <row r="61" spans="1:12" x14ac:dyDescent="0.25">
      <c r="A61"/>
      <c r="B61"/>
      <c r="C61" s="45"/>
      <c r="D61"/>
      <c r="E61"/>
      <c r="F61"/>
      <c r="G61"/>
      <c r="H61"/>
      <c r="I61"/>
      <c r="J61"/>
      <c r="L61"/>
    </row>
    <row r="62" spans="1:12" x14ac:dyDescent="0.25">
      <c r="A62"/>
      <c r="B62" s="44"/>
      <c r="C62" s="45"/>
      <c r="D62"/>
      <c r="E62"/>
      <c r="F62"/>
      <c r="G62"/>
      <c r="H62"/>
      <c r="I62"/>
      <c r="J62"/>
      <c r="L62"/>
    </row>
    <row r="63" spans="1:12" x14ac:dyDescent="0.25">
      <c r="A63"/>
      <c r="B63"/>
      <c r="C63" s="45"/>
      <c r="D63"/>
      <c r="E63"/>
      <c r="F63"/>
      <c r="G63"/>
      <c r="H63"/>
      <c r="I63"/>
      <c r="J63"/>
      <c r="L63"/>
    </row>
    <row r="64" spans="1:12" x14ac:dyDescent="0.25">
      <c r="A64"/>
      <c r="B64" s="44"/>
      <c r="C64" s="45"/>
      <c r="D64"/>
      <c r="E64"/>
      <c r="F64"/>
      <c r="G64"/>
      <c r="H64"/>
      <c r="I64"/>
      <c r="J64"/>
      <c r="L64"/>
    </row>
    <row r="65" spans="1:12" x14ac:dyDescent="0.25">
      <c r="A65"/>
      <c r="B65" s="44"/>
      <c r="C65" s="45"/>
      <c r="D65"/>
      <c r="E65"/>
      <c r="F65"/>
      <c r="G65"/>
      <c r="H65"/>
      <c r="I65"/>
      <c r="J65"/>
      <c r="L65"/>
    </row>
    <row r="66" spans="1:12" x14ac:dyDescent="0.25">
      <c r="A66"/>
      <c r="B66"/>
      <c r="C66" s="45"/>
      <c r="D66"/>
      <c r="E66"/>
      <c r="F66"/>
      <c r="G66"/>
      <c r="H66"/>
      <c r="I66"/>
      <c r="J66"/>
      <c r="L66"/>
    </row>
    <row r="67" spans="1:12" x14ac:dyDescent="0.25">
      <c r="A67"/>
      <c r="B67"/>
      <c r="C67" s="45"/>
      <c r="D67"/>
      <c r="E67"/>
      <c r="F67"/>
      <c r="G67"/>
      <c r="H67"/>
      <c r="I67"/>
      <c r="J67"/>
      <c r="L67"/>
    </row>
    <row r="68" spans="1:12" x14ac:dyDescent="0.25">
      <c r="A68"/>
      <c r="B68"/>
      <c r="C68" s="45"/>
      <c r="D68"/>
      <c r="E68"/>
      <c r="F68"/>
      <c r="G68"/>
      <c r="H68"/>
      <c r="I68"/>
      <c r="J68"/>
      <c r="L68"/>
    </row>
    <row r="69" spans="1:12" x14ac:dyDescent="0.25">
      <c r="A69"/>
      <c r="B69"/>
      <c r="C69" s="45"/>
      <c r="D69"/>
      <c r="E69"/>
      <c r="F69"/>
      <c r="G69"/>
      <c r="H69"/>
      <c r="I69"/>
      <c r="J69"/>
      <c r="L69"/>
    </row>
    <row r="70" spans="1:12" x14ac:dyDescent="0.25">
      <c r="A70"/>
      <c r="B70"/>
      <c r="C70" s="45"/>
      <c r="D70"/>
      <c r="E70"/>
      <c r="F70"/>
      <c r="G70"/>
      <c r="H70"/>
      <c r="I70"/>
      <c r="J70"/>
      <c r="L70"/>
    </row>
    <row r="71" spans="1:12" x14ac:dyDescent="0.25">
      <c r="A71"/>
      <c r="B71"/>
      <c r="C71" s="45"/>
      <c r="D71"/>
      <c r="E71"/>
      <c r="F71"/>
      <c r="G71"/>
      <c r="H71"/>
      <c r="I71"/>
      <c r="J71"/>
      <c r="L71"/>
    </row>
    <row r="72" spans="1:12" x14ac:dyDescent="0.25">
      <c r="A72"/>
      <c r="B72"/>
      <c r="C72" s="45"/>
      <c r="D72"/>
      <c r="E72"/>
      <c r="F72"/>
      <c r="G72"/>
      <c r="H72"/>
      <c r="I72"/>
      <c r="J72"/>
      <c r="L72"/>
    </row>
    <row r="73" spans="1:12" x14ac:dyDescent="0.25">
      <c r="A73"/>
      <c r="B73" s="44"/>
      <c r="C73" s="45"/>
      <c r="D73"/>
      <c r="E73"/>
      <c r="F73"/>
      <c r="G73"/>
      <c r="H73"/>
      <c r="I73"/>
      <c r="J73"/>
      <c r="L73"/>
    </row>
    <row r="74" spans="1:12" x14ac:dyDescent="0.25">
      <c r="A74"/>
      <c r="B74" s="44"/>
      <c r="C74" s="45"/>
      <c r="D74"/>
      <c r="E74"/>
      <c r="F74"/>
      <c r="G74"/>
      <c r="H74"/>
      <c r="I74"/>
      <c r="J74"/>
      <c r="L74"/>
    </row>
    <row r="75" spans="1:12" x14ac:dyDescent="0.25">
      <c r="A75"/>
      <c r="B75"/>
      <c r="C75" s="45"/>
      <c r="D75"/>
      <c r="E75"/>
      <c r="F75"/>
      <c r="G75"/>
      <c r="H75"/>
      <c r="I75"/>
      <c r="J75"/>
      <c r="L75"/>
    </row>
    <row r="76" spans="1:12" x14ac:dyDescent="0.25">
      <c r="A76"/>
      <c r="B76" s="44"/>
      <c r="C76" s="45"/>
      <c r="D76"/>
      <c r="E76"/>
      <c r="F76"/>
      <c r="G76"/>
      <c r="H76"/>
      <c r="I76"/>
      <c r="J76"/>
      <c r="L76"/>
    </row>
    <row r="77" spans="1:12" x14ac:dyDescent="0.25">
      <c r="A77"/>
      <c r="B77" s="44"/>
      <c r="C77" s="45"/>
      <c r="D77"/>
      <c r="E77"/>
      <c r="F77"/>
      <c r="G77"/>
      <c r="H77"/>
      <c r="I77"/>
      <c r="J77"/>
      <c r="L77"/>
    </row>
    <row r="78" spans="1:12" x14ac:dyDescent="0.25">
      <c r="A78"/>
      <c r="B78"/>
      <c r="C78" s="45"/>
      <c r="D78"/>
      <c r="E78"/>
      <c r="F78"/>
      <c r="G78"/>
      <c r="H78"/>
      <c r="I78"/>
      <c r="J78"/>
      <c r="L78"/>
    </row>
    <row r="79" spans="1:12" x14ac:dyDescent="0.25">
      <c r="A79"/>
      <c r="B79"/>
      <c r="C79" s="45"/>
      <c r="D79"/>
      <c r="E79"/>
      <c r="F79"/>
      <c r="G79"/>
      <c r="H79"/>
      <c r="I79"/>
      <c r="J79"/>
      <c r="L79"/>
    </row>
    <row r="80" spans="1:12" x14ac:dyDescent="0.25">
      <c r="A80"/>
      <c r="B80"/>
      <c r="C80" s="45"/>
      <c r="D80"/>
      <c r="E80"/>
      <c r="F80"/>
      <c r="G80"/>
      <c r="H80"/>
      <c r="I80"/>
      <c r="J80"/>
      <c r="L80"/>
    </row>
    <row r="81" spans="1:12" x14ac:dyDescent="0.25">
      <c r="A81"/>
      <c r="B81"/>
      <c r="C81" s="45"/>
      <c r="D81"/>
      <c r="E81"/>
      <c r="F81"/>
      <c r="G81"/>
      <c r="H81"/>
      <c r="I81"/>
      <c r="J81"/>
      <c r="L81"/>
    </row>
    <row r="82" spans="1:12" x14ac:dyDescent="0.25">
      <c r="A82"/>
      <c r="B82" s="44"/>
      <c r="C82" s="45"/>
      <c r="D82"/>
      <c r="E82"/>
      <c r="F82"/>
      <c r="G82"/>
      <c r="H82"/>
      <c r="I82"/>
      <c r="J82"/>
      <c r="L82"/>
    </row>
    <row r="83" spans="1:12" x14ac:dyDescent="0.25">
      <c r="A83"/>
      <c r="B83" s="44"/>
      <c r="C83" s="45"/>
      <c r="D83"/>
      <c r="E83"/>
      <c r="F83"/>
      <c r="G83"/>
      <c r="H83"/>
      <c r="I83"/>
      <c r="J83"/>
      <c r="L83"/>
    </row>
    <row r="84" spans="1:12" x14ac:dyDescent="0.25">
      <c r="A84"/>
      <c r="B84"/>
      <c r="C84" s="45"/>
      <c r="D84"/>
      <c r="E84"/>
      <c r="F84"/>
      <c r="G84"/>
      <c r="H84"/>
      <c r="I84"/>
      <c r="J84"/>
      <c r="L84"/>
    </row>
    <row r="85" spans="1:12" x14ac:dyDescent="0.25">
      <c r="A85"/>
      <c r="B85"/>
      <c r="C85" s="45"/>
      <c r="D85"/>
      <c r="E85"/>
      <c r="F85"/>
      <c r="G85"/>
      <c r="H85"/>
      <c r="I85"/>
      <c r="J85"/>
      <c r="L85"/>
    </row>
    <row r="86" spans="1:12" x14ac:dyDescent="0.25">
      <c r="A86"/>
      <c r="B86"/>
      <c r="C86" s="45"/>
      <c r="D86"/>
      <c r="E86"/>
      <c r="F86"/>
      <c r="G86"/>
      <c r="H86"/>
      <c r="I86"/>
      <c r="J86"/>
      <c r="L86"/>
    </row>
    <row r="87" spans="1:12" x14ac:dyDescent="0.25">
      <c r="A87"/>
      <c r="B87"/>
      <c r="C87" s="45"/>
      <c r="D87"/>
      <c r="E87"/>
      <c r="F87"/>
      <c r="G87"/>
      <c r="H87"/>
      <c r="I87"/>
      <c r="J87"/>
      <c r="L87"/>
    </row>
    <row r="88" spans="1:12" x14ac:dyDescent="0.25">
      <c r="A88"/>
      <c r="B88"/>
      <c r="C88" s="45"/>
      <c r="D88"/>
      <c r="E88"/>
      <c r="F88"/>
      <c r="G88"/>
      <c r="H88"/>
      <c r="I88"/>
      <c r="J88"/>
      <c r="L88"/>
    </row>
    <row r="89" spans="1:12" x14ac:dyDescent="0.25">
      <c r="A89"/>
      <c r="B89"/>
      <c r="C89" s="45"/>
      <c r="D89"/>
      <c r="E89"/>
      <c r="F89"/>
      <c r="G89"/>
      <c r="H89"/>
      <c r="I89"/>
      <c r="J89"/>
      <c r="L89"/>
    </row>
    <row r="90" spans="1:12" x14ac:dyDescent="0.25">
      <c r="A90"/>
      <c r="B90"/>
      <c r="C90" s="45"/>
      <c r="D90"/>
      <c r="E90"/>
      <c r="F90"/>
      <c r="G90"/>
      <c r="H90"/>
      <c r="I90"/>
      <c r="J90"/>
      <c r="L90"/>
    </row>
    <row r="91" spans="1:12" x14ac:dyDescent="0.25">
      <c r="A91"/>
      <c r="B91" s="44"/>
      <c r="C91" s="45"/>
      <c r="D91"/>
      <c r="E91"/>
      <c r="F91"/>
      <c r="G91"/>
      <c r="H91"/>
      <c r="I91"/>
      <c r="J91"/>
      <c r="L91"/>
    </row>
    <row r="92" spans="1:12" x14ac:dyDescent="0.25">
      <c r="A92"/>
      <c r="B92" s="44"/>
      <c r="C92" s="45"/>
      <c r="D92"/>
      <c r="E92"/>
      <c r="F92"/>
      <c r="G92"/>
      <c r="H92"/>
      <c r="I92"/>
      <c r="J92"/>
      <c r="L92"/>
    </row>
    <row r="93" spans="1:12" x14ac:dyDescent="0.25">
      <c r="A93"/>
      <c r="B93"/>
      <c r="C93" s="45"/>
      <c r="D93"/>
      <c r="E93"/>
      <c r="F93"/>
      <c r="G93"/>
      <c r="H93"/>
      <c r="I93"/>
      <c r="J93"/>
      <c r="L93"/>
    </row>
    <row r="94" spans="1:12" x14ac:dyDescent="0.25">
      <c r="A94"/>
      <c r="B94" s="44"/>
      <c r="C94" s="45"/>
      <c r="D94"/>
      <c r="E94"/>
      <c r="F94"/>
      <c r="G94"/>
      <c r="H94"/>
      <c r="I94"/>
      <c r="J94"/>
      <c r="L94"/>
    </row>
    <row r="95" spans="1:12" x14ac:dyDescent="0.25">
      <c r="A95"/>
      <c r="B95" s="44"/>
      <c r="C95" s="45"/>
      <c r="D95"/>
      <c r="E95"/>
      <c r="F95"/>
      <c r="G95"/>
      <c r="H95"/>
      <c r="I95"/>
      <c r="J95"/>
      <c r="L95"/>
    </row>
    <row r="96" spans="1:12" x14ac:dyDescent="0.25">
      <c r="A96"/>
      <c r="B96"/>
      <c r="C96" s="45"/>
      <c r="D96"/>
      <c r="E96"/>
      <c r="F96"/>
      <c r="G96"/>
      <c r="H96"/>
      <c r="I96"/>
      <c r="J96"/>
      <c r="L96"/>
    </row>
    <row r="97" spans="1:12" x14ac:dyDescent="0.25">
      <c r="A97"/>
      <c r="B97"/>
      <c r="C97" s="45"/>
      <c r="D97"/>
      <c r="E97"/>
      <c r="F97"/>
      <c r="G97"/>
      <c r="H97"/>
      <c r="I97"/>
      <c r="J97"/>
      <c r="L97"/>
    </row>
    <row r="98" spans="1:12" x14ac:dyDescent="0.25">
      <c r="A98"/>
      <c r="B98" s="44"/>
      <c r="C98" s="45"/>
      <c r="D98"/>
      <c r="E98"/>
      <c r="F98"/>
      <c r="G98"/>
      <c r="H98"/>
      <c r="I98"/>
      <c r="J98"/>
      <c r="L98"/>
    </row>
    <row r="99" spans="1:12" x14ac:dyDescent="0.25">
      <c r="A99"/>
      <c r="B99" s="44"/>
      <c r="C99" s="45"/>
      <c r="D99"/>
      <c r="E99"/>
      <c r="F99"/>
      <c r="G99"/>
      <c r="H99"/>
      <c r="I99"/>
      <c r="J99"/>
      <c r="L99"/>
    </row>
    <row r="100" spans="1:12" x14ac:dyDescent="0.25">
      <c r="A100"/>
      <c r="B100"/>
      <c r="C100" s="45"/>
      <c r="D100"/>
      <c r="E100"/>
      <c r="F100"/>
      <c r="G100"/>
      <c r="H100"/>
      <c r="I100"/>
      <c r="J100"/>
      <c r="L100"/>
    </row>
    <row r="101" spans="1:12" x14ac:dyDescent="0.25">
      <c r="A101"/>
      <c r="B101"/>
      <c r="C101" s="45"/>
      <c r="D101"/>
      <c r="E101"/>
      <c r="F101"/>
      <c r="G101"/>
      <c r="H101"/>
      <c r="I101"/>
      <c r="J101"/>
      <c r="L101"/>
    </row>
    <row r="102" spans="1:12" x14ac:dyDescent="0.25">
      <c r="A102"/>
      <c r="B102"/>
      <c r="C102" s="45"/>
      <c r="D102"/>
      <c r="E102"/>
      <c r="F102"/>
      <c r="G102"/>
      <c r="H102"/>
      <c r="I102"/>
      <c r="J102"/>
      <c r="L102"/>
    </row>
    <row r="103" spans="1:12" x14ac:dyDescent="0.25">
      <c r="A103"/>
      <c r="B103"/>
      <c r="C103" s="45"/>
      <c r="D103"/>
      <c r="E103"/>
      <c r="F103"/>
      <c r="G103"/>
      <c r="H103"/>
      <c r="I103"/>
      <c r="J103"/>
      <c r="L103"/>
    </row>
    <row r="104" spans="1:12" x14ac:dyDescent="0.25">
      <c r="A104"/>
      <c r="B104"/>
      <c r="C104" s="45"/>
      <c r="D104"/>
      <c r="E104"/>
      <c r="F104"/>
      <c r="G104"/>
      <c r="H104"/>
      <c r="I104"/>
      <c r="J104"/>
      <c r="L104"/>
    </row>
    <row r="105" spans="1:12" x14ac:dyDescent="0.25">
      <c r="A105"/>
      <c r="B105" s="44"/>
      <c r="C105" s="45"/>
      <c r="D105"/>
      <c r="E105"/>
      <c r="F105"/>
      <c r="G105"/>
      <c r="H105"/>
      <c r="I105"/>
      <c r="J105"/>
      <c r="L105"/>
    </row>
    <row r="106" spans="1:12" x14ac:dyDescent="0.25">
      <c r="A106"/>
      <c r="B106" s="44"/>
      <c r="C106" s="45"/>
      <c r="D106"/>
      <c r="E106"/>
      <c r="F106"/>
      <c r="G106"/>
      <c r="H106"/>
      <c r="I106"/>
      <c r="J106"/>
      <c r="L106"/>
    </row>
    <row r="107" spans="1:12" x14ac:dyDescent="0.25">
      <c r="A107"/>
      <c r="B107"/>
      <c r="C107" s="45"/>
      <c r="D107"/>
      <c r="E107"/>
      <c r="F107"/>
      <c r="G107"/>
      <c r="H107"/>
      <c r="I107"/>
      <c r="J107"/>
      <c r="L107"/>
    </row>
    <row r="108" spans="1:12" x14ac:dyDescent="0.25">
      <c r="A108"/>
      <c r="B108" s="44"/>
      <c r="C108" s="45"/>
      <c r="D108"/>
      <c r="E108"/>
      <c r="F108"/>
      <c r="G108"/>
      <c r="H108"/>
      <c r="I108"/>
      <c r="J108"/>
      <c r="L108"/>
    </row>
    <row r="109" spans="1:12" x14ac:dyDescent="0.25">
      <c r="A109"/>
      <c r="B109" s="44"/>
      <c r="C109" s="45"/>
      <c r="D109"/>
      <c r="E109"/>
      <c r="F109"/>
      <c r="G109"/>
      <c r="H109"/>
      <c r="I109"/>
      <c r="J109"/>
      <c r="L109"/>
    </row>
    <row r="110" spans="1:12" x14ac:dyDescent="0.25">
      <c r="A110"/>
      <c r="B110"/>
      <c r="C110" s="45"/>
      <c r="D110"/>
      <c r="E110"/>
      <c r="F110"/>
      <c r="G110"/>
      <c r="H110"/>
      <c r="I110"/>
      <c r="J110"/>
      <c r="L110"/>
    </row>
    <row r="111" spans="1:12" x14ac:dyDescent="0.25">
      <c r="A111"/>
      <c r="B111"/>
      <c r="C111" s="45"/>
      <c r="D111"/>
      <c r="E111"/>
      <c r="F111"/>
      <c r="G111"/>
      <c r="H111"/>
      <c r="I111"/>
      <c r="J111"/>
      <c r="L111"/>
    </row>
    <row r="112" spans="1:12" x14ac:dyDescent="0.25">
      <c r="A112"/>
      <c r="B112"/>
      <c r="C112" s="45"/>
      <c r="D112"/>
      <c r="E112"/>
      <c r="F112"/>
      <c r="G112"/>
      <c r="H112"/>
      <c r="I112"/>
      <c r="J112"/>
      <c r="L112"/>
    </row>
    <row r="113" spans="1:12" x14ac:dyDescent="0.25">
      <c r="A113"/>
      <c r="B113"/>
      <c r="C113" s="45"/>
      <c r="D113"/>
      <c r="E113"/>
      <c r="F113"/>
      <c r="G113"/>
      <c r="H113"/>
      <c r="I113"/>
      <c r="J113"/>
      <c r="L113"/>
    </row>
    <row r="114" spans="1:12" x14ac:dyDescent="0.25">
      <c r="A114"/>
      <c r="B114"/>
      <c r="C114" s="45"/>
      <c r="D114"/>
      <c r="E114"/>
      <c r="F114"/>
      <c r="G114"/>
      <c r="H114"/>
      <c r="I114"/>
      <c r="J114"/>
      <c r="L114"/>
    </row>
    <row r="115" spans="1:12" x14ac:dyDescent="0.25">
      <c r="A115"/>
      <c r="B115"/>
      <c r="C115" s="45"/>
      <c r="D115"/>
      <c r="E115"/>
      <c r="F115"/>
      <c r="G115"/>
      <c r="H115"/>
      <c r="I115"/>
      <c r="J115"/>
      <c r="L115"/>
    </row>
    <row r="116" spans="1:12" x14ac:dyDescent="0.25">
      <c r="A116"/>
      <c r="B116"/>
      <c r="C116" s="45"/>
      <c r="D116"/>
      <c r="E116"/>
      <c r="F116"/>
      <c r="G116"/>
      <c r="H116"/>
      <c r="I116"/>
      <c r="J116"/>
      <c r="L116"/>
    </row>
    <row r="117" spans="1:12" x14ac:dyDescent="0.25">
      <c r="A117"/>
      <c r="B117" s="44"/>
      <c r="C117" s="45"/>
      <c r="D117"/>
      <c r="E117"/>
      <c r="F117"/>
      <c r="G117"/>
      <c r="H117"/>
      <c r="I117"/>
      <c r="J117"/>
      <c r="L117"/>
    </row>
    <row r="118" spans="1:12" x14ac:dyDescent="0.25">
      <c r="A118"/>
      <c r="B118" s="44"/>
      <c r="C118" s="45"/>
      <c r="D118"/>
      <c r="E118"/>
      <c r="F118"/>
      <c r="G118"/>
      <c r="H118"/>
      <c r="I118"/>
      <c r="J118"/>
      <c r="L118"/>
    </row>
    <row r="119" spans="1:12" x14ac:dyDescent="0.25">
      <c r="A119"/>
      <c r="B119"/>
      <c r="C119" s="45"/>
      <c r="D119"/>
      <c r="E119"/>
      <c r="F119"/>
      <c r="G119"/>
      <c r="H119"/>
      <c r="I119"/>
      <c r="J119"/>
      <c r="L119"/>
    </row>
    <row r="120" spans="1:12" x14ac:dyDescent="0.25">
      <c r="A120"/>
      <c r="B120"/>
      <c r="C120" s="45"/>
      <c r="D120"/>
      <c r="E120"/>
      <c r="F120"/>
      <c r="G120"/>
      <c r="H120"/>
      <c r="I120"/>
      <c r="J120"/>
      <c r="L120"/>
    </row>
    <row r="121" spans="1:12" x14ac:dyDescent="0.25">
      <c r="A121"/>
      <c r="B121"/>
      <c r="C121" s="45"/>
      <c r="D121"/>
      <c r="E121"/>
      <c r="F121"/>
      <c r="G121"/>
      <c r="H121"/>
      <c r="I121"/>
      <c r="J121"/>
      <c r="L121"/>
    </row>
    <row r="122" spans="1:12" x14ac:dyDescent="0.25">
      <c r="A122"/>
      <c r="B122"/>
      <c r="C122" s="45"/>
      <c r="D122"/>
      <c r="E122"/>
      <c r="F122"/>
      <c r="G122"/>
      <c r="H122"/>
      <c r="I122"/>
      <c r="J122"/>
      <c r="L122"/>
    </row>
    <row r="123" spans="1:12" x14ac:dyDescent="0.25">
      <c r="A123"/>
      <c r="B123" s="44"/>
      <c r="C123" s="45"/>
      <c r="D123"/>
      <c r="E123"/>
      <c r="F123"/>
      <c r="G123"/>
      <c r="H123"/>
      <c r="I123"/>
      <c r="J123"/>
      <c r="L123"/>
    </row>
    <row r="124" spans="1:12" x14ac:dyDescent="0.25">
      <c r="A124"/>
      <c r="B124" s="44"/>
      <c r="C124" s="45"/>
      <c r="D124"/>
      <c r="E124"/>
      <c r="F124"/>
      <c r="G124"/>
      <c r="H124"/>
      <c r="I124"/>
      <c r="J124"/>
      <c r="L124"/>
    </row>
    <row r="125" spans="1:12" x14ac:dyDescent="0.25">
      <c r="A125"/>
      <c r="B125"/>
      <c r="C125" s="45"/>
      <c r="D125"/>
      <c r="E125"/>
      <c r="F125"/>
      <c r="G125"/>
      <c r="H125"/>
      <c r="I125"/>
      <c r="J125"/>
      <c r="L125"/>
    </row>
    <row r="126" spans="1:12" x14ac:dyDescent="0.25">
      <c r="A126"/>
      <c r="B126" s="44"/>
      <c r="C126" s="45"/>
      <c r="D126"/>
      <c r="E126"/>
      <c r="F126"/>
      <c r="G126"/>
      <c r="H126"/>
      <c r="I126"/>
      <c r="J126"/>
      <c r="L126"/>
    </row>
    <row r="127" spans="1:12" x14ac:dyDescent="0.25">
      <c r="A127"/>
      <c r="B127" s="44"/>
      <c r="C127" s="45"/>
      <c r="D127"/>
      <c r="E127"/>
      <c r="F127"/>
      <c r="G127"/>
      <c r="H127"/>
      <c r="I127"/>
      <c r="J127"/>
      <c r="L127"/>
    </row>
    <row r="128" spans="1:12" x14ac:dyDescent="0.25">
      <c r="A128"/>
      <c r="B128"/>
      <c r="C128" s="45"/>
      <c r="D128"/>
      <c r="E128"/>
      <c r="F128"/>
      <c r="G128"/>
      <c r="H128"/>
      <c r="I128"/>
      <c r="J128"/>
      <c r="L128"/>
    </row>
    <row r="129" spans="1:12" x14ac:dyDescent="0.25">
      <c r="A129"/>
      <c r="B129"/>
      <c r="C129" s="45"/>
      <c r="D129"/>
      <c r="E129"/>
      <c r="F129"/>
      <c r="G129"/>
      <c r="H129"/>
      <c r="I129"/>
      <c r="J129"/>
      <c r="L129"/>
    </row>
    <row r="130" spans="1:12" x14ac:dyDescent="0.25">
      <c r="A130"/>
      <c r="B130"/>
      <c r="C130" s="45"/>
      <c r="D130"/>
      <c r="E130"/>
      <c r="F130"/>
      <c r="G130"/>
      <c r="H130"/>
      <c r="I130"/>
      <c r="J130"/>
      <c r="L130"/>
    </row>
    <row r="131" spans="1:12" x14ac:dyDescent="0.25">
      <c r="A131"/>
      <c r="B131" s="44"/>
      <c r="C131" s="45"/>
      <c r="D131"/>
      <c r="E131"/>
      <c r="F131"/>
      <c r="G131"/>
      <c r="H131"/>
      <c r="I131"/>
      <c r="J131"/>
      <c r="L131"/>
    </row>
    <row r="132" spans="1:12" x14ac:dyDescent="0.25">
      <c r="A132"/>
      <c r="B132" s="44"/>
      <c r="C132" s="45"/>
      <c r="D132"/>
      <c r="E132"/>
      <c r="F132"/>
      <c r="G132"/>
      <c r="H132"/>
      <c r="I132"/>
      <c r="J132"/>
      <c r="L132"/>
    </row>
    <row r="133" spans="1:12" x14ac:dyDescent="0.25">
      <c r="A133"/>
      <c r="B133"/>
      <c r="C133" s="45"/>
      <c r="D133"/>
      <c r="E133"/>
      <c r="F133"/>
      <c r="G133"/>
      <c r="H133"/>
      <c r="I133"/>
      <c r="J133"/>
      <c r="L133"/>
    </row>
    <row r="134" spans="1:12" x14ac:dyDescent="0.25">
      <c r="A134"/>
      <c r="B134"/>
      <c r="C134" s="45"/>
      <c r="D134"/>
      <c r="E134"/>
      <c r="F134"/>
      <c r="G134"/>
      <c r="H134"/>
      <c r="I134"/>
      <c r="J134"/>
      <c r="L134"/>
    </row>
    <row r="135" spans="1:12" x14ac:dyDescent="0.25">
      <c r="A135"/>
      <c r="B135"/>
      <c r="C135" s="45"/>
      <c r="D135"/>
      <c r="E135"/>
      <c r="F135"/>
      <c r="G135"/>
      <c r="H135"/>
      <c r="I135"/>
      <c r="J135"/>
      <c r="L135"/>
    </row>
    <row r="136" spans="1:12" x14ac:dyDescent="0.25">
      <c r="A136"/>
      <c r="B136"/>
      <c r="C136" s="45"/>
      <c r="D136"/>
      <c r="E136"/>
      <c r="F136"/>
      <c r="G136"/>
      <c r="H136"/>
      <c r="I136"/>
      <c r="J136"/>
      <c r="L136"/>
    </row>
    <row r="137" spans="1:12" x14ac:dyDescent="0.25">
      <c r="A137"/>
      <c r="B137"/>
      <c r="C137" s="45"/>
      <c r="D137"/>
      <c r="E137"/>
      <c r="F137"/>
      <c r="G137"/>
      <c r="H137"/>
      <c r="I137"/>
      <c r="J137"/>
      <c r="L137"/>
    </row>
    <row r="138" spans="1:12" x14ac:dyDescent="0.25">
      <c r="A138"/>
      <c r="B138"/>
      <c r="C138" s="45"/>
      <c r="D138"/>
      <c r="E138"/>
      <c r="F138"/>
      <c r="G138"/>
      <c r="H138"/>
      <c r="I138"/>
      <c r="J138"/>
      <c r="L138"/>
    </row>
    <row r="139" spans="1:12" x14ac:dyDescent="0.25">
      <c r="A139"/>
      <c r="B139" s="44"/>
      <c r="C139" s="45"/>
      <c r="D139"/>
      <c r="E139"/>
      <c r="F139"/>
      <c r="G139"/>
      <c r="H139"/>
      <c r="I139"/>
      <c r="J139"/>
      <c r="L139"/>
    </row>
    <row r="140" spans="1:12" x14ac:dyDescent="0.25">
      <c r="A140"/>
      <c r="B140" s="44"/>
      <c r="C140" s="45"/>
      <c r="D140"/>
      <c r="E140"/>
      <c r="F140"/>
      <c r="G140"/>
      <c r="H140"/>
      <c r="I140"/>
      <c r="J140"/>
      <c r="L140"/>
    </row>
    <row r="141" spans="1:12" x14ac:dyDescent="0.25">
      <c r="A141"/>
      <c r="B141"/>
      <c r="C141" s="45"/>
      <c r="D141"/>
      <c r="E141"/>
      <c r="F141"/>
      <c r="G141"/>
      <c r="H141"/>
      <c r="I141"/>
      <c r="J141"/>
      <c r="L141"/>
    </row>
    <row r="142" spans="1:12" x14ac:dyDescent="0.25">
      <c r="A142"/>
      <c r="B142" s="44"/>
      <c r="C142" s="45"/>
      <c r="D142"/>
      <c r="E142"/>
      <c r="F142"/>
      <c r="G142"/>
      <c r="H142"/>
      <c r="I142"/>
      <c r="J142"/>
      <c r="L142"/>
    </row>
    <row r="143" spans="1:12" x14ac:dyDescent="0.25">
      <c r="A143"/>
      <c r="B143" s="44"/>
      <c r="C143" s="45"/>
      <c r="D143"/>
      <c r="E143"/>
      <c r="F143"/>
      <c r="G143"/>
      <c r="H143"/>
      <c r="I143"/>
      <c r="J143"/>
      <c r="L143"/>
    </row>
    <row r="144" spans="1:12" x14ac:dyDescent="0.25">
      <c r="A144"/>
      <c r="B144"/>
      <c r="C144" s="45"/>
      <c r="D144"/>
      <c r="E144"/>
      <c r="F144"/>
      <c r="G144"/>
      <c r="H144"/>
      <c r="I144"/>
      <c r="J144"/>
      <c r="L144"/>
    </row>
    <row r="145" spans="1:12" x14ac:dyDescent="0.25">
      <c r="A145"/>
      <c r="B145"/>
      <c r="C145" s="45"/>
      <c r="D145"/>
      <c r="E145"/>
      <c r="F145"/>
      <c r="G145"/>
      <c r="H145"/>
      <c r="I145"/>
      <c r="J145"/>
      <c r="L145"/>
    </row>
    <row r="146" spans="1:12" x14ac:dyDescent="0.25">
      <c r="A146"/>
      <c r="B146"/>
      <c r="C146" s="45"/>
      <c r="D146"/>
      <c r="E146"/>
      <c r="F146"/>
      <c r="G146"/>
      <c r="H146"/>
      <c r="I146"/>
      <c r="J146"/>
      <c r="L146"/>
    </row>
    <row r="147" spans="1:12" x14ac:dyDescent="0.25">
      <c r="A147"/>
      <c r="B147"/>
      <c r="C147" s="45"/>
      <c r="D147"/>
      <c r="E147"/>
      <c r="F147"/>
      <c r="G147"/>
      <c r="H147"/>
      <c r="I147"/>
      <c r="J147"/>
      <c r="L147"/>
    </row>
    <row r="148" spans="1:12" x14ac:dyDescent="0.25">
      <c r="A148"/>
      <c r="B148"/>
      <c r="C148" s="45"/>
      <c r="D148"/>
      <c r="E148"/>
      <c r="F148"/>
      <c r="G148"/>
      <c r="H148"/>
      <c r="I148"/>
      <c r="J148"/>
      <c r="L148"/>
    </row>
    <row r="149" spans="1:12" x14ac:dyDescent="0.25">
      <c r="A149"/>
      <c r="B149"/>
      <c r="C149" s="45"/>
      <c r="D149"/>
      <c r="E149"/>
      <c r="F149"/>
      <c r="G149"/>
      <c r="H149"/>
      <c r="I149"/>
      <c r="J149"/>
      <c r="L149"/>
    </row>
    <row r="150" spans="1:12" x14ac:dyDescent="0.25">
      <c r="A150"/>
      <c r="B150" s="44"/>
      <c r="C150" s="45"/>
      <c r="D150"/>
      <c r="E150"/>
      <c r="F150"/>
      <c r="G150"/>
      <c r="H150"/>
      <c r="I150"/>
      <c r="J150"/>
      <c r="L150"/>
    </row>
    <row r="151" spans="1:12" x14ac:dyDescent="0.25">
      <c r="A151"/>
      <c r="B151" s="44"/>
      <c r="C151" s="45"/>
      <c r="D151"/>
      <c r="E151"/>
      <c r="F151"/>
      <c r="G151"/>
      <c r="H151"/>
      <c r="I151"/>
      <c r="J151"/>
      <c r="L151"/>
    </row>
    <row r="152" spans="1:12" x14ac:dyDescent="0.25">
      <c r="A152"/>
      <c r="B152"/>
      <c r="C152" s="45"/>
      <c r="D152"/>
      <c r="E152"/>
      <c r="F152"/>
      <c r="G152"/>
      <c r="H152"/>
      <c r="I152"/>
      <c r="J152"/>
      <c r="L152"/>
    </row>
    <row r="153" spans="1:12" x14ac:dyDescent="0.25">
      <c r="A153"/>
      <c r="B153"/>
      <c r="C153" s="45"/>
      <c r="D153"/>
      <c r="E153"/>
      <c r="F153"/>
      <c r="G153"/>
      <c r="H153"/>
      <c r="I153"/>
      <c r="J153"/>
      <c r="L153"/>
    </row>
    <row r="154" spans="1:12" x14ac:dyDescent="0.25">
      <c r="A154"/>
      <c r="B154"/>
      <c r="C154" s="45"/>
      <c r="D154"/>
      <c r="E154"/>
      <c r="F154"/>
      <c r="G154"/>
      <c r="H154"/>
      <c r="I154"/>
      <c r="J154"/>
      <c r="L154"/>
    </row>
    <row r="155" spans="1:12" x14ac:dyDescent="0.25">
      <c r="A155"/>
      <c r="B155" s="44"/>
      <c r="C155" s="45"/>
      <c r="D155"/>
      <c r="E155"/>
      <c r="F155"/>
      <c r="G155"/>
      <c r="H155"/>
      <c r="I155"/>
      <c r="J155"/>
      <c r="L155"/>
    </row>
    <row r="156" spans="1:12" x14ac:dyDescent="0.25">
      <c r="A156"/>
      <c r="B156" s="44"/>
      <c r="C156" s="45"/>
      <c r="D156"/>
      <c r="E156"/>
      <c r="F156"/>
      <c r="G156"/>
      <c r="H156"/>
      <c r="I156"/>
      <c r="J156"/>
      <c r="L156"/>
    </row>
    <row r="157" spans="1:12" x14ac:dyDescent="0.25">
      <c r="A157"/>
      <c r="B157"/>
      <c r="C157" s="45"/>
      <c r="D157"/>
      <c r="E157"/>
      <c r="F157"/>
      <c r="G157"/>
      <c r="H157"/>
      <c r="I157"/>
      <c r="J157"/>
      <c r="L157"/>
    </row>
    <row r="158" spans="1:12" x14ac:dyDescent="0.25">
      <c r="A158"/>
      <c r="B158" s="44"/>
      <c r="C158" s="45"/>
      <c r="D158"/>
      <c r="E158"/>
      <c r="F158"/>
      <c r="G158"/>
      <c r="H158"/>
      <c r="I158"/>
      <c r="J158"/>
      <c r="L158"/>
    </row>
    <row r="159" spans="1:12" x14ac:dyDescent="0.25">
      <c r="A159"/>
      <c r="B159" s="44"/>
      <c r="C159" s="45"/>
      <c r="D159"/>
      <c r="E159"/>
      <c r="F159"/>
      <c r="G159"/>
      <c r="H159"/>
      <c r="I159"/>
      <c r="J159"/>
      <c r="L159"/>
    </row>
    <row r="160" spans="1:12" x14ac:dyDescent="0.25">
      <c r="A160"/>
      <c r="B160"/>
      <c r="C160" s="45"/>
      <c r="D160"/>
      <c r="E160"/>
      <c r="F160"/>
      <c r="G160"/>
      <c r="H160"/>
      <c r="I160"/>
      <c r="J160"/>
      <c r="L160"/>
    </row>
    <row r="161" spans="1:12" x14ac:dyDescent="0.25">
      <c r="A161"/>
      <c r="B161" s="44"/>
      <c r="C161" s="45"/>
      <c r="D161"/>
      <c r="E161"/>
      <c r="F161"/>
      <c r="G161"/>
      <c r="H161"/>
      <c r="I161"/>
      <c r="J161"/>
      <c r="L161"/>
    </row>
    <row r="162" spans="1:12" x14ac:dyDescent="0.25">
      <c r="A162"/>
      <c r="B162" s="44"/>
      <c r="C162" s="45"/>
      <c r="D162"/>
      <c r="E162"/>
      <c r="F162"/>
      <c r="G162"/>
      <c r="H162"/>
      <c r="I162"/>
      <c r="J162"/>
      <c r="L162"/>
    </row>
    <row r="163" spans="1:12" x14ac:dyDescent="0.25">
      <c r="A163"/>
      <c r="B163" s="44"/>
      <c r="C163" s="45"/>
      <c r="D163"/>
      <c r="E163"/>
      <c r="F163"/>
      <c r="G163"/>
      <c r="H163"/>
      <c r="I163"/>
      <c r="J163"/>
      <c r="L163"/>
    </row>
    <row r="164" spans="1:12" x14ac:dyDescent="0.25">
      <c r="A164"/>
      <c r="B164" s="44"/>
      <c r="C164" s="45"/>
      <c r="D164"/>
      <c r="E164"/>
      <c r="F164"/>
      <c r="G164"/>
      <c r="H164"/>
      <c r="I164"/>
      <c r="J164"/>
      <c r="L164"/>
    </row>
    <row r="165" spans="1:12" x14ac:dyDescent="0.25">
      <c r="A165"/>
      <c r="B165"/>
      <c r="C165" s="45"/>
      <c r="D165"/>
      <c r="E165"/>
      <c r="F165"/>
      <c r="G165"/>
      <c r="H165"/>
      <c r="I165"/>
      <c r="J165"/>
      <c r="L165"/>
    </row>
    <row r="166" spans="1:12" x14ac:dyDescent="0.25">
      <c r="A166"/>
      <c r="B166"/>
      <c r="C166" s="45"/>
      <c r="D166"/>
      <c r="E166"/>
      <c r="F166"/>
      <c r="G166"/>
      <c r="H166"/>
      <c r="I166"/>
      <c r="J166"/>
      <c r="L166"/>
    </row>
    <row r="167" spans="1:12" x14ac:dyDescent="0.25">
      <c r="A167"/>
      <c r="B167"/>
      <c r="C167" s="45"/>
      <c r="D167"/>
      <c r="E167"/>
      <c r="F167"/>
      <c r="G167"/>
      <c r="H167"/>
      <c r="I167"/>
      <c r="J167"/>
      <c r="L167"/>
    </row>
    <row r="168" spans="1:12" x14ac:dyDescent="0.25">
      <c r="A168"/>
      <c r="B168" s="44"/>
      <c r="C168" s="45"/>
      <c r="D168"/>
      <c r="E168"/>
      <c r="F168"/>
      <c r="G168"/>
      <c r="H168"/>
      <c r="I168"/>
      <c r="J168"/>
      <c r="L168"/>
    </row>
    <row r="169" spans="1:12" x14ac:dyDescent="0.25">
      <c r="A169"/>
      <c r="B169" s="44"/>
      <c r="C169" s="45"/>
      <c r="D169"/>
      <c r="E169"/>
      <c r="F169"/>
      <c r="G169"/>
      <c r="H169"/>
      <c r="I169"/>
      <c r="J169"/>
      <c r="L169"/>
    </row>
    <row r="170" spans="1:12" x14ac:dyDescent="0.25">
      <c r="A170"/>
      <c r="B170" s="44"/>
      <c r="C170" s="45"/>
      <c r="D170"/>
      <c r="E170"/>
      <c r="F170"/>
      <c r="G170"/>
      <c r="H170"/>
      <c r="I170"/>
      <c r="J170"/>
      <c r="L170"/>
    </row>
    <row r="171" spans="1:12" x14ac:dyDescent="0.25">
      <c r="A171"/>
      <c r="B171" s="44"/>
      <c r="C171" s="45"/>
      <c r="D171"/>
      <c r="E171"/>
      <c r="F171"/>
      <c r="G171"/>
      <c r="H171"/>
      <c r="I171"/>
      <c r="J171"/>
      <c r="L171"/>
    </row>
    <row r="172" spans="1:12" x14ac:dyDescent="0.25">
      <c r="A172"/>
      <c r="B172" s="44"/>
      <c r="C172" s="45"/>
      <c r="D172"/>
      <c r="E172"/>
      <c r="F172"/>
      <c r="G172"/>
      <c r="H172"/>
      <c r="I172"/>
      <c r="J172"/>
      <c r="L172"/>
    </row>
    <row r="173" spans="1:12" x14ac:dyDescent="0.25">
      <c r="A173"/>
      <c r="B173" s="44"/>
      <c r="C173" s="45"/>
      <c r="D173"/>
      <c r="E173"/>
      <c r="F173"/>
      <c r="G173"/>
      <c r="H173"/>
      <c r="I173"/>
      <c r="J173"/>
      <c r="L173"/>
    </row>
    <row r="174" spans="1:12" x14ac:dyDescent="0.25">
      <c r="A174"/>
      <c r="B174"/>
      <c r="C174" s="45"/>
      <c r="D174"/>
      <c r="E174"/>
      <c r="F174"/>
      <c r="G174"/>
      <c r="H174"/>
      <c r="I174"/>
      <c r="J174"/>
      <c r="L174"/>
    </row>
    <row r="175" spans="1:12" x14ac:dyDescent="0.25">
      <c r="A175"/>
      <c r="B175"/>
      <c r="C175" s="45"/>
      <c r="D175"/>
      <c r="E175"/>
      <c r="F175"/>
      <c r="G175"/>
      <c r="H175"/>
      <c r="I175"/>
      <c r="J175"/>
      <c r="L175"/>
    </row>
    <row r="176" spans="1:12" x14ac:dyDescent="0.25">
      <c r="A176"/>
      <c r="B176"/>
      <c r="C176" s="45"/>
      <c r="D176"/>
      <c r="E176"/>
      <c r="F176"/>
      <c r="G176"/>
      <c r="H176"/>
      <c r="I176"/>
      <c r="J176"/>
      <c r="L176"/>
    </row>
    <row r="177" spans="1:12" x14ac:dyDescent="0.25">
      <c r="A177"/>
      <c r="B177"/>
      <c r="C177" s="45"/>
      <c r="D177"/>
      <c r="E177"/>
      <c r="F177"/>
      <c r="G177"/>
      <c r="H177"/>
      <c r="I177"/>
      <c r="J177"/>
      <c r="L177"/>
    </row>
    <row r="178" spans="1:12" x14ac:dyDescent="0.25">
      <c r="A178"/>
      <c r="B178"/>
      <c r="C178" s="45"/>
      <c r="D178"/>
      <c r="E178"/>
      <c r="F178"/>
      <c r="G178"/>
      <c r="H178"/>
      <c r="I178"/>
      <c r="J178"/>
      <c r="L178"/>
    </row>
    <row r="179" spans="1:12" x14ac:dyDescent="0.25">
      <c r="A179"/>
      <c r="B179" s="44"/>
      <c r="C179" s="45"/>
      <c r="D179"/>
      <c r="E179"/>
      <c r="F179"/>
      <c r="G179"/>
      <c r="H179"/>
      <c r="I179"/>
      <c r="J179"/>
      <c r="L179"/>
    </row>
    <row r="180" spans="1:12" x14ac:dyDescent="0.25">
      <c r="A180"/>
      <c r="B180" s="44"/>
      <c r="C180" s="45"/>
      <c r="D180"/>
      <c r="E180"/>
      <c r="F180"/>
      <c r="G180"/>
      <c r="H180"/>
      <c r="I180"/>
      <c r="J180"/>
      <c r="L180"/>
    </row>
    <row r="181" spans="1:12" x14ac:dyDescent="0.25">
      <c r="A181"/>
      <c r="B181" s="44"/>
      <c r="C181" s="45"/>
      <c r="D181"/>
      <c r="E181"/>
      <c r="F181"/>
      <c r="G181"/>
      <c r="H181"/>
      <c r="I181"/>
      <c r="J181"/>
      <c r="L181"/>
    </row>
    <row r="182" spans="1:12" x14ac:dyDescent="0.25">
      <c r="A182"/>
      <c r="B182" s="44"/>
      <c r="C182" s="45"/>
      <c r="D182"/>
      <c r="E182"/>
      <c r="F182"/>
      <c r="G182"/>
      <c r="H182"/>
      <c r="I182"/>
      <c r="J182"/>
      <c r="L182"/>
    </row>
    <row r="183" spans="1:12" x14ac:dyDescent="0.25">
      <c r="A183"/>
      <c r="B183"/>
      <c r="C183" s="45"/>
      <c r="D183"/>
      <c r="E183"/>
      <c r="F183"/>
      <c r="G183"/>
      <c r="H183"/>
      <c r="I183"/>
      <c r="J183"/>
      <c r="L183"/>
    </row>
    <row r="184" spans="1:12" x14ac:dyDescent="0.25">
      <c r="A184"/>
      <c r="B184"/>
      <c r="C184" s="45"/>
      <c r="D184"/>
      <c r="E184"/>
      <c r="F184"/>
      <c r="G184"/>
      <c r="H184"/>
      <c r="I184"/>
      <c r="J184"/>
      <c r="L184"/>
    </row>
    <row r="185" spans="1:12" x14ac:dyDescent="0.25">
      <c r="A185"/>
      <c r="B185"/>
      <c r="C185" s="45"/>
      <c r="D185"/>
      <c r="E185"/>
      <c r="F185"/>
      <c r="G185"/>
      <c r="H185"/>
      <c r="I185"/>
      <c r="J185"/>
      <c r="L185"/>
    </row>
    <row r="186" spans="1:12" x14ac:dyDescent="0.25">
      <c r="A186"/>
      <c r="B186" s="44"/>
      <c r="C186" s="45"/>
      <c r="D186"/>
      <c r="E186"/>
      <c r="F186"/>
      <c r="G186"/>
      <c r="H186"/>
      <c r="I186"/>
      <c r="J186"/>
      <c r="L186"/>
    </row>
    <row r="187" spans="1:12" x14ac:dyDescent="0.25">
      <c r="A187"/>
      <c r="B187" s="44"/>
      <c r="C187" s="45"/>
      <c r="D187"/>
      <c r="E187"/>
      <c r="F187"/>
      <c r="G187"/>
      <c r="H187"/>
      <c r="I187"/>
      <c r="J187"/>
      <c r="L187"/>
    </row>
    <row r="188" spans="1:12" x14ac:dyDescent="0.25">
      <c r="A188"/>
      <c r="B188" s="44"/>
      <c r="C188" s="45"/>
      <c r="D188"/>
      <c r="E188"/>
      <c r="F188"/>
      <c r="G188"/>
      <c r="H188"/>
      <c r="I188"/>
      <c r="J188"/>
      <c r="L188"/>
    </row>
    <row r="189" spans="1:12" x14ac:dyDescent="0.25">
      <c r="A189"/>
      <c r="B189" s="44"/>
      <c r="C189" s="45"/>
      <c r="D189"/>
      <c r="E189"/>
      <c r="F189"/>
      <c r="G189"/>
      <c r="H189"/>
      <c r="I189"/>
      <c r="J189"/>
      <c r="L189"/>
    </row>
    <row r="190" spans="1:12" x14ac:dyDescent="0.25">
      <c r="A190"/>
      <c r="B190" s="44"/>
      <c r="C190" s="45"/>
      <c r="D190"/>
      <c r="E190"/>
      <c r="F190"/>
      <c r="G190"/>
      <c r="H190"/>
      <c r="I190"/>
      <c r="J190"/>
      <c r="L190"/>
    </row>
    <row r="191" spans="1:12" x14ac:dyDescent="0.25">
      <c r="A191"/>
      <c r="B191" s="44"/>
      <c r="C191" s="45"/>
      <c r="D191"/>
      <c r="E191"/>
      <c r="F191"/>
      <c r="G191"/>
      <c r="H191"/>
      <c r="I191"/>
      <c r="J191"/>
      <c r="L191"/>
    </row>
    <row r="192" spans="1:12" x14ac:dyDescent="0.25">
      <c r="A192"/>
      <c r="B192" s="44"/>
      <c r="C192" s="45"/>
      <c r="D192"/>
      <c r="E192"/>
      <c r="F192"/>
      <c r="G192"/>
      <c r="H192"/>
      <c r="I192"/>
      <c r="J192"/>
      <c r="L192"/>
    </row>
    <row r="193" spans="1:12" x14ac:dyDescent="0.25">
      <c r="A193"/>
      <c r="B193" s="44"/>
      <c r="C193" s="45"/>
      <c r="D193"/>
      <c r="E193"/>
      <c r="F193"/>
      <c r="G193"/>
      <c r="H193"/>
      <c r="I193"/>
    </row>
    <row r="194" spans="1:12" x14ac:dyDescent="0.25">
      <c r="A194"/>
      <c r="B194" s="44"/>
      <c r="C194" s="45"/>
      <c r="D194"/>
      <c r="E194"/>
      <c r="F194"/>
      <c r="G194"/>
      <c r="H194"/>
      <c r="I194"/>
      <c r="J194"/>
      <c r="L194"/>
    </row>
    <row r="195" spans="1:12" x14ac:dyDescent="0.25">
      <c r="A195"/>
      <c r="B195" s="44"/>
      <c r="C195" s="45"/>
      <c r="D195"/>
      <c r="E195"/>
      <c r="F195"/>
      <c r="G195"/>
      <c r="H195"/>
      <c r="I195"/>
      <c r="J195"/>
      <c r="L195"/>
    </row>
    <row r="196" spans="1:12" x14ac:dyDescent="0.25">
      <c r="A196"/>
      <c r="B196" s="44"/>
      <c r="C196" s="45"/>
      <c r="D196"/>
      <c r="E196"/>
      <c r="F196"/>
      <c r="G196"/>
      <c r="H196"/>
      <c r="I196"/>
      <c r="J196"/>
      <c r="L196"/>
    </row>
    <row r="197" spans="1:12" x14ac:dyDescent="0.25">
      <c r="A197"/>
      <c r="B197" s="44"/>
      <c r="C197" s="45"/>
      <c r="D197"/>
      <c r="E197"/>
      <c r="F197"/>
      <c r="G197"/>
      <c r="H197"/>
      <c r="I197"/>
      <c r="J197"/>
      <c r="L197"/>
    </row>
    <row r="198" spans="1:12" x14ac:dyDescent="0.25">
      <c r="A198"/>
      <c r="B198" s="44"/>
      <c r="C198" s="45"/>
      <c r="D198"/>
      <c r="E198"/>
      <c r="F198"/>
      <c r="G198"/>
      <c r="H198"/>
      <c r="I198"/>
      <c r="J198"/>
      <c r="L198"/>
    </row>
    <row r="199" spans="1:12" x14ac:dyDescent="0.25">
      <c r="A199"/>
      <c r="B199" s="44"/>
      <c r="C199" s="45"/>
      <c r="D199"/>
      <c r="E199"/>
      <c r="F199"/>
      <c r="G199"/>
      <c r="H199"/>
      <c r="I199"/>
      <c r="J199"/>
      <c r="L199"/>
    </row>
    <row r="200" spans="1:12" x14ac:dyDescent="0.25">
      <c r="A200"/>
      <c r="B200" s="44"/>
      <c r="C200" s="45"/>
      <c r="D200"/>
      <c r="E200"/>
      <c r="F200"/>
      <c r="G200"/>
      <c r="H200"/>
      <c r="I200"/>
      <c r="J200"/>
      <c r="L200"/>
    </row>
    <row r="201" spans="1:12" x14ac:dyDescent="0.25">
      <c r="A201"/>
      <c r="B201" s="44"/>
      <c r="C201" s="45"/>
      <c r="D201"/>
      <c r="E201"/>
      <c r="F201"/>
      <c r="G201"/>
      <c r="H201"/>
      <c r="I201"/>
      <c r="J201"/>
      <c r="L201"/>
    </row>
    <row r="202" spans="1:12" x14ac:dyDescent="0.25">
      <c r="A202"/>
      <c r="B202" s="44"/>
      <c r="C202" s="45"/>
      <c r="D202"/>
      <c r="E202"/>
      <c r="F202"/>
      <c r="G202"/>
      <c r="H202"/>
      <c r="I202"/>
      <c r="J202"/>
      <c r="L202"/>
    </row>
    <row r="203" spans="1:12" x14ac:dyDescent="0.25">
      <c r="A203"/>
      <c r="B203" s="44"/>
      <c r="C203" s="45"/>
      <c r="D203"/>
      <c r="E203"/>
      <c r="F203"/>
      <c r="G203"/>
      <c r="H203"/>
      <c r="I203"/>
      <c r="J203"/>
      <c r="L203"/>
    </row>
    <row r="204" spans="1:12" x14ac:dyDescent="0.25">
      <c r="A204"/>
      <c r="B204" s="44"/>
      <c r="C204" s="45"/>
      <c r="D204"/>
      <c r="E204"/>
      <c r="F204"/>
      <c r="G204"/>
      <c r="H204"/>
      <c r="I204"/>
      <c r="J204"/>
      <c r="L204"/>
    </row>
    <row r="205" spans="1:12" x14ac:dyDescent="0.25">
      <c r="A205"/>
      <c r="B205" s="44"/>
      <c r="C205" s="45"/>
      <c r="D205"/>
      <c r="E205"/>
      <c r="F205"/>
      <c r="G205"/>
      <c r="H205"/>
      <c r="I205"/>
      <c r="J205"/>
      <c r="L205"/>
    </row>
    <row r="206" spans="1:12" x14ac:dyDescent="0.25">
      <c r="A206"/>
      <c r="B206" s="44"/>
      <c r="C206" s="45"/>
      <c r="D206"/>
      <c r="E206"/>
      <c r="F206"/>
      <c r="G206"/>
      <c r="H206"/>
      <c r="I206"/>
      <c r="J206"/>
      <c r="L206"/>
    </row>
    <row r="207" spans="1:12" x14ac:dyDescent="0.25">
      <c r="A207"/>
      <c r="B207" s="44"/>
      <c r="C207" s="45"/>
      <c r="D207"/>
      <c r="E207"/>
      <c r="F207"/>
      <c r="G207"/>
      <c r="H207"/>
      <c r="I207"/>
      <c r="J207"/>
      <c r="L207"/>
    </row>
    <row r="208" spans="1:12" x14ac:dyDescent="0.25">
      <c r="A208"/>
      <c r="B208" s="44"/>
      <c r="C208" s="45"/>
      <c r="D208"/>
      <c r="E208"/>
      <c r="F208"/>
      <c r="G208"/>
      <c r="H208"/>
      <c r="I208"/>
      <c r="J208"/>
      <c r="L208"/>
    </row>
    <row r="209" spans="1:12" x14ac:dyDescent="0.25">
      <c r="A209"/>
      <c r="B209" s="44"/>
      <c r="C209" s="45"/>
      <c r="D209"/>
      <c r="E209"/>
      <c r="F209"/>
      <c r="G209"/>
      <c r="H209"/>
      <c r="I209"/>
      <c r="J209"/>
      <c r="L209"/>
    </row>
    <row r="210" spans="1:12" x14ac:dyDescent="0.25">
      <c r="A210"/>
      <c r="B210" s="44"/>
      <c r="C210" s="45"/>
      <c r="D210"/>
      <c r="E210"/>
      <c r="F210"/>
      <c r="G210"/>
      <c r="H210"/>
      <c r="I210"/>
      <c r="J210"/>
      <c r="L210"/>
    </row>
    <row r="211" spans="1:12" x14ac:dyDescent="0.25">
      <c r="A211"/>
      <c r="B211" s="44"/>
      <c r="C211" s="45"/>
      <c r="D211"/>
      <c r="E211"/>
      <c r="F211"/>
      <c r="G211"/>
      <c r="H211"/>
      <c r="I211"/>
      <c r="J211"/>
      <c r="L211"/>
    </row>
    <row r="212" spans="1:12" x14ac:dyDescent="0.25">
      <c r="A212"/>
      <c r="B212" s="44"/>
      <c r="C212" s="45"/>
      <c r="D212"/>
      <c r="E212"/>
      <c r="F212"/>
      <c r="G212"/>
      <c r="H212"/>
      <c r="I212"/>
      <c r="J212"/>
      <c r="L212"/>
    </row>
    <row r="213" spans="1:12" x14ac:dyDescent="0.25">
      <c r="A213"/>
      <c r="B213" s="44"/>
      <c r="C213" s="45"/>
      <c r="D213"/>
      <c r="E213"/>
      <c r="F213"/>
      <c r="G213"/>
      <c r="H213"/>
      <c r="I213"/>
      <c r="J213"/>
      <c r="L213"/>
    </row>
    <row r="214" spans="1:12" x14ac:dyDescent="0.25">
      <c r="A214"/>
      <c r="B214" s="44"/>
      <c r="C214" s="45"/>
      <c r="D214"/>
      <c r="E214"/>
      <c r="F214"/>
      <c r="G214"/>
      <c r="H214"/>
      <c r="I214"/>
      <c r="J214"/>
      <c r="L214"/>
    </row>
    <row r="215" spans="1:12" x14ac:dyDescent="0.25">
      <c r="A215"/>
      <c r="B215" s="44"/>
      <c r="C215" s="45"/>
      <c r="D215"/>
      <c r="E215"/>
      <c r="F215"/>
      <c r="G215"/>
      <c r="H215"/>
      <c r="I215"/>
      <c r="J215"/>
      <c r="L215"/>
    </row>
    <row r="216" spans="1:12" x14ac:dyDescent="0.25">
      <c r="A216"/>
      <c r="B216" s="44"/>
      <c r="C216" s="45"/>
      <c r="D216"/>
      <c r="E216"/>
      <c r="F216"/>
      <c r="G216"/>
      <c r="H216"/>
      <c r="I216"/>
      <c r="J216"/>
      <c r="L216"/>
    </row>
    <row r="217" spans="1:12" x14ac:dyDescent="0.25">
      <c r="A217"/>
      <c r="B217" s="44"/>
      <c r="C217" s="45"/>
      <c r="D217"/>
      <c r="E217"/>
      <c r="F217"/>
      <c r="G217"/>
      <c r="H217"/>
      <c r="I217"/>
      <c r="J217"/>
      <c r="L217"/>
    </row>
    <row r="218" spans="1:12" x14ac:dyDescent="0.25">
      <c r="A218"/>
      <c r="B218" s="44"/>
      <c r="C218" s="45"/>
      <c r="D218"/>
      <c r="E218"/>
      <c r="F218"/>
      <c r="G218"/>
      <c r="H218"/>
      <c r="I218"/>
      <c r="J218"/>
      <c r="L218"/>
    </row>
    <row r="219" spans="1:12" x14ac:dyDescent="0.25">
      <c r="A219"/>
      <c r="B219" s="44"/>
      <c r="C219" s="45"/>
      <c r="D219"/>
      <c r="E219"/>
      <c r="F219"/>
      <c r="G219"/>
      <c r="H219"/>
      <c r="I219"/>
      <c r="J219"/>
      <c r="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18"/>
  <sheetViews>
    <sheetView topLeftCell="A16" workbookViewId="0">
      <selection sqref="A1:DF65536"/>
    </sheetView>
  </sheetViews>
  <sheetFormatPr baseColWidth="10" defaultRowHeight="15" x14ac:dyDescent="0.25"/>
  <cols>
    <col min="1" max="1" width="4.85546875" bestFit="1" customWidth="1"/>
    <col min="2" max="2" width="10.7109375" bestFit="1" customWidth="1"/>
    <col min="3" max="3" width="5.5703125" bestFit="1" customWidth="1"/>
    <col min="4" max="5" width="10.28515625" bestFit="1" customWidth="1"/>
    <col min="6" max="6" width="9" bestFit="1" customWidth="1"/>
    <col min="7" max="7" width="8.85546875" bestFit="1" customWidth="1"/>
    <col min="8" max="8" width="6.28515625" bestFit="1" customWidth="1"/>
    <col min="9" max="10" width="4.7109375" bestFit="1" customWidth="1"/>
    <col min="11" max="12" width="6" bestFit="1" customWidth="1"/>
    <col min="13" max="13" width="5.7109375" bestFit="1" customWidth="1"/>
    <col min="14" max="14" width="5.85546875" bestFit="1" customWidth="1"/>
    <col min="15" max="15" width="5.7109375" bestFit="1" customWidth="1"/>
    <col min="16" max="16" width="5.85546875" bestFit="1" customWidth="1"/>
    <col min="17" max="17" width="5.7109375" bestFit="1" customWidth="1"/>
    <col min="18" max="18" width="5.85546875" bestFit="1" customWidth="1"/>
    <col min="19" max="19" width="5.7109375" bestFit="1" customWidth="1"/>
    <col min="20" max="20" width="5.85546875" bestFit="1" customWidth="1"/>
    <col min="21" max="21" width="5.7109375" bestFit="1" customWidth="1"/>
    <col min="22" max="22" width="5.85546875" bestFit="1" customWidth="1"/>
    <col min="23" max="26" width="6" bestFit="1" customWidth="1"/>
    <col min="27" max="27" width="5.7109375" bestFit="1" customWidth="1"/>
    <col min="28" max="28" width="5.85546875" bestFit="1" customWidth="1"/>
    <col min="29" max="29" width="5.7109375" bestFit="1" customWidth="1"/>
    <col min="30" max="30" width="5.85546875" bestFit="1" customWidth="1"/>
    <col min="31" max="31" width="5.7109375" bestFit="1" customWidth="1"/>
    <col min="32" max="32" width="5.85546875" bestFit="1" customWidth="1"/>
    <col min="33" max="33" width="5.7109375" bestFit="1" customWidth="1"/>
    <col min="34" max="34" width="5.85546875" bestFit="1" customWidth="1"/>
    <col min="35" max="35" width="5.7109375" bestFit="1" customWidth="1"/>
    <col min="36" max="36" width="5.85546875" bestFit="1" customWidth="1"/>
    <col min="37" max="40" width="6" bestFit="1" customWidth="1"/>
    <col min="41" max="41" width="5.7109375" bestFit="1" customWidth="1"/>
    <col min="42" max="42" width="5.85546875" bestFit="1" customWidth="1"/>
    <col min="43" max="43" width="5.7109375" bestFit="1" customWidth="1"/>
    <col min="44" max="44" width="5.85546875" bestFit="1" customWidth="1"/>
    <col min="45" max="45" width="5.7109375" bestFit="1" customWidth="1"/>
    <col min="46" max="46" width="5.85546875" bestFit="1" customWidth="1"/>
    <col min="47" max="47" width="5.7109375" bestFit="1" customWidth="1"/>
    <col min="48" max="48" width="5.85546875" bestFit="1" customWidth="1"/>
    <col min="49" max="49" width="5.7109375" bestFit="1" customWidth="1"/>
    <col min="50" max="50" width="5.85546875" bestFit="1" customWidth="1"/>
    <col min="51" max="54" width="6" bestFit="1" customWidth="1"/>
    <col min="55" max="55" width="5.7109375" bestFit="1" customWidth="1"/>
    <col min="56" max="56" width="5.85546875" bestFit="1" customWidth="1"/>
    <col min="57" max="57" width="5.7109375" bestFit="1" customWidth="1"/>
    <col min="58" max="58" width="5.85546875" bestFit="1" customWidth="1"/>
    <col min="59" max="59" width="5.7109375" bestFit="1" customWidth="1"/>
    <col min="60" max="60" width="5.85546875" bestFit="1" customWidth="1"/>
    <col min="61" max="61" width="5.7109375" bestFit="1" customWidth="1"/>
    <col min="62" max="62" width="5.85546875" bestFit="1" customWidth="1"/>
    <col min="63" max="63" width="5.7109375" bestFit="1" customWidth="1"/>
    <col min="64" max="64" width="5.85546875" bestFit="1" customWidth="1"/>
    <col min="65" max="68" width="6" bestFit="1" customWidth="1"/>
    <col min="69" max="69" width="5.7109375" bestFit="1" customWidth="1"/>
    <col min="70" max="70" width="5.85546875" bestFit="1" customWidth="1"/>
    <col min="71" max="71" width="5.7109375" bestFit="1" customWidth="1"/>
    <col min="72" max="72" width="5.85546875" bestFit="1" customWidth="1"/>
    <col min="73" max="73" width="5.7109375" bestFit="1" customWidth="1"/>
    <col min="74" max="74" width="5.85546875" bestFit="1" customWidth="1"/>
    <col min="75" max="75" width="5.7109375" bestFit="1" customWidth="1"/>
    <col min="76" max="76" width="5.85546875" bestFit="1" customWidth="1"/>
    <col min="77" max="77" width="5.7109375" bestFit="1" customWidth="1"/>
    <col min="78" max="78" width="5.85546875" bestFit="1" customWidth="1"/>
    <col min="79" max="82" width="6" bestFit="1" customWidth="1"/>
    <col min="83" max="83" width="5.7109375" bestFit="1" customWidth="1"/>
    <col min="84" max="84" width="5.85546875" bestFit="1" customWidth="1"/>
    <col min="85" max="85" width="5.7109375" bestFit="1" customWidth="1"/>
    <col min="86" max="86" width="5.85546875" bestFit="1" customWidth="1"/>
    <col min="87" max="87" width="5.7109375" bestFit="1" customWidth="1"/>
    <col min="88" max="88" width="5.85546875" bestFit="1" customWidth="1"/>
    <col min="89" max="89" width="5.7109375" bestFit="1" customWidth="1"/>
    <col min="90" max="90" width="5.85546875" bestFit="1" customWidth="1"/>
    <col min="91" max="91" width="5.7109375" bestFit="1" customWidth="1"/>
    <col min="92" max="92" width="5.85546875" bestFit="1" customWidth="1"/>
    <col min="93" max="94" width="6" bestFit="1" customWidth="1"/>
    <col min="95" max="95" width="7" bestFit="1" customWidth="1"/>
    <col min="96" max="96" width="1.7109375" bestFit="1" customWidth="1"/>
    <col min="97" max="97" width="7.140625" bestFit="1" customWidth="1"/>
    <col min="98" max="98" width="1.7109375" bestFit="1" customWidth="1"/>
    <col min="99" max="99" width="7" bestFit="1" customWidth="1"/>
    <col min="100" max="100" width="7.140625" bestFit="1" customWidth="1"/>
    <col min="101" max="101" width="7" bestFit="1" customWidth="1"/>
    <col min="102" max="102" width="7.140625" bestFit="1" customWidth="1"/>
    <col min="103" max="103" width="7" bestFit="1" customWidth="1"/>
    <col min="104" max="104" width="7.140625" bestFit="1" customWidth="1"/>
    <col min="105" max="105" width="7" bestFit="1" customWidth="1"/>
    <col min="106" max="106" width="7.140625" bestFit="1" customWidth="1"/>
    <col min="107" max="107" width="7" bestFit="1" customWidth="1"/>
    <col min="108" max="108" width="7.140625" bestFit="1" customWidth="1"/>
    <col min="109" max="110" width="7.28515625" bestFit="1" customWidth="1"/>
  </cols>
  <sheetData>
    <row r="1" spans="1:110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S1"/>
      <c r="CU1"/>
      <c r="CV1"/>
      <c r="CW1"/>
      <c r="CX1"/>
      <c r="CY1"/>
      <c r="CZ1"/>
      <c r="DA1"/>
      <c r="DB1"/>
      <c r="DC1"/>
      <c r="DD1"/>
      <c r="DE1"/>
      <c r="DF1"/>
    </row>
    <row r="2" spans="1:110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x14ac:dyDescent="0.25">
      <c r="A3"/>
      <c r="B3" s="44"/>
      <c r="C3" s="4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</row>
    <row r="4" spans="1:110" x14ac:dyDescent="0.25">
      <c r="A4"/>
      <c r="B4" s="44"/>
      <c r="C4" s="4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</row>
    <row r="5" spans="1:110" x14ac:dyDescent="0.25">
      <c r="A5"/>
      <c r="B5" s="44"/>
      <c r="C5" s="4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110" x14ac:dyDescent="0.25">
      <c r="A6"/>
      <c r="B6" s="44"/>
      <c r="C6" s="45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110" x14ac:dyDescent="0.25">
      <c r="A7"/>
      <c r="B7" s="44"/>
      <c r="C7" s="45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110" x14ac:dyDescent="0.25">
      <c r="A8"/>
      <c r="B8" s="44"/>
      <c r="C8" s="45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110" x14ac:dyDescent="0.25">
      <c r="A9"/>
      <c r="B9" s="44"/>
      <c r="C9" s="45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110" x14ac:dyDescent="0.25">
      <c r="A10"/>
      <c r="B10" s="44"/>
      <c r="C10" s="45"/>
      <c r="D10"/>
      <c r="E10"/>
      <c r="F10"/>
      <c r="G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110" x14ac:dyDescent="0.25">
      <c r="A11"/>
      <c r="B11" s="44"/>
      <c r="C11" s="4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110" x14ac:dyDescent="0.25">
      <c r="A12"/>
      <c r="B12" s="44"/>
      <c r="C12" s="4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110" x14ac:dyDescent="0.25">
      <c r="A13"/>
      <c r="B13" s="44"/>
      <c r="C13" s="45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110" x14ac:dyDescent="0.25">
      <c r="A14"/>
      <c r="B14" s="44"/>
      <c r="C14" s="45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110" x14ac:dyDescent="0.25">
      <c r="A15"/>
      <c r="B15" s="44"/>
      <c r="C15" s="4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110" x14ac:dyDescent="0.25">
      <c r="A16"/>
      <c r="B16" s="44"/>
      <c r="C16" s="45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x14ac:dyDescent="0.25">
      <c r="A17"/>
      <c r="B17" s="44"/>
      <c r="C17" s="4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x14ac:dyDescent="0.25">
      <c r="A18"/>
      <c r="B18" s="44"/>
      <c r="C18" s="4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x14ac:dyDescent="0.25">
      <c r="A19"/>
      <c r="B19" s="44"/>
      <c r="C19" s="4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x14ac:dyDescent="0.25">
      <c r="A20"/>
      <c r="B20" s="44"/>
      <c r="C20" s="45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x14ac:dyDescent="0.25">
      <c r="A21"/>
      <c r="B21" s="44"/>
      <c r="C21" s="45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x14ac:dyDescent="0.25">
      <c r="A22"/>
      <c r="B22" s="44"/>
      <c r="C22" s="45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x14ac:dyDescent="0.25">
      <c r="A23"/>
      <c r="B23" s="44"/>
      <c r="C23" s="45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x14ac:dyDescent="0.25">
      <c r="A24"/>
      <c r="B24" s="44"/>
      <c r="C24" s="45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x14ac:dyDescent="0.25">
      <c r="A25"/>
      <c r="B25" s="44"/>
      <c r="C25" s="4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x14ac:dyDescent="0.25">
      <c r="A26"/>
      <c r="B26" s="44"/>
      <c r="C26" s="45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x14ac:dyDescent="0.25">
      <c r="A27"/>
      <c r="B27" s="44"/>
      <c r="C27" s="45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x14ac:dyDescent="0.25">
      <c r="A28"/>
      <c r="B28" s="44"/>
      <c r="C28" s="4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x14ac:dyDescent="0.25">
      <c r="A29"/>
      <c r="B29" s="44"/>
      <c r="C29" s="4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x14ac:dyDescent="0.25">
      <c r="A30"/>
      <c r="B30" s="44"/>
      <c r="C30" s="4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x14ac:dyDescent="0.25">
      <c r="A31"/>
      <c r="B31" s="44"/>
      <c r="C31" s="4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x14ac:dyDescent="0.25">
      <c r="A32"/>
      <c r="B32" s="44"/>
      <c r="C32" s="4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x14ac:dyDescent="0.25">
      <c r="A33"/>
      <c r="B33" s="44"/>
      <c r="C33" s="45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x14ac:dyDescent="0.25">
      <c r="A34"/>
      <c r="B34" s="44"/>
      <c r="C34" s="4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x14ac:dyDescent="0.25">
      <c r="A35"/>
      <c r="B35" s="44"/>
      <c r="C35" s="4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x14ac:dyDescent="0.25">
      <c r="A36"/>
      <c r="B36" s="44"/>
      <c r="C36" s="4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x14ac:dyDescent="0.25">
      <c r="A37"/>
      <c r="B37" s="44"/>
      <c r="C37" s="4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x14ac:dyDescent="0.25">
      <c r="A38"/>
      <c r="B38" s="44"/>
      <c r="C38" s="4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x14ac:dyDescent="0.25">
      <c r="A39"/>
      <c r="B39" s="44"/>
      <c r="C39" s="4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x14ac:dyDescent="0.25">
      <c r="A40"/>
      <c r="B40" s="44"/>
      <c r="C40" s="4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x14ac:dyDescent="0.25">
      <c r="A41"/>
      <c r="B41" s="44"/>
      <c r="C41" s="4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x14ac:dyDescent="0.25">
      <c r="A42"/>
      <c r="B42" s="44"/>
      <c r="C42" s="4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x14ac:dyDescent="0.25">
      <c r="A43"/>
      <c r="B43" s="44"/>
      <c r="C43" s="45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x14ac:dyDescent="0.25">
      <c r="A44"/>
      <c r="B44" s="44"/>
      <c r="C44" s="4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x14ac:dyDescent="0.25">
      <c r="A45"/>
      <c r="B45" s="44"/>
      <c r="C45" s="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x14ac:dyDescent="0.25">
      <c r="A46"/>
      <c r="B46" s="44"/>
      <c r="C46" s="4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x14ac:dyDescent="0.25">
      <c r="A47"/>
      <c r="B47" s="44"/>
      <c r="C47" s="4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x14ac:dyDescent="0.25">
      <c r="A48"/>
      <c r="B48" s="44"/>
      <c r="C48" s="4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x14ac:dyDescent="0.25">
      <c r="A49"/>
      <c r="B49" s="44"/>
      <c r="C49" s="45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x14ac:dyDescent="0.25">
      <c r="A50"/>
      <c r="B50" s="44"/>
      <c r="C50" s="4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x14ac:dyDescent="0.25">
      <c r="A51"/>
      <c r="B51" s="44"/>
      <c r="C51" s="4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x14ac:dyDescent="0.25">
      <c r="A52"/>
      <c r="B52" s="44"/>
      <c r="C52" s="4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x14ac:dyDescent="0.25">
      <c r="A53"/>
      <c r="B53" s="44"/>
      <c r="C53" s="45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x14ac:dyDescent="0.25">
      <c r="A54"/>
      <c r="B54" s="44"/>
      <c r="C54" s="4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x14ac:dyDescent="0.25">
      <c r="A55"/>
      <c r="B55" s="44"/>
      <c r="C55" s="4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x14ac:dyDescent="0.25">
      <c r="A56"/>
      <c r="B56" s="44"/>
      <c r="C56" s="45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x14ac:dyDescent="0.25">
      <c r="A57"/>
      <c r="B57" s="44"/>
      <c r="C57" s="4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x14ac:dyDescent="0.25">
      <c r="A58"/>
      <c r="B58" s="44"/>
      <c r="C58" s="45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x14ac:dyDescent="0.25">
      <c r="A59"/>
      <c r="B59" s="44"/>
      <c r="C59" s="4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x14ac:dyDescent="0.25">
      <c r="A60"/>
      <c r="B60" s="44"/>
      <c r="C60" s="4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x14ac:dyDescent="0.25">
      <c r="A61"/>
      <c r="B61" s="44"/>
      <c r="C61" s="4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x14ac:dyDescent="0.25">
      <c r="A62"/>
      <c r="B62" s="44"/>
      <c r="C62" s="4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x14ac:dyDescent="0.25">
      <c r="A63"/>
      <c r="B63" s="44"/>
      <c r="C63" s="45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x14ac:dyDescent="0.25">
      <c r="A64"/>
      <c r="B64" s="44"/>
      <c r="C64" s="4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x14ac:dyDescent="0.25">
      <c r="A65"/>
      <c r="B65" s="44"/>
      <c r="C65" s="4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x14ac:dyDescent="0.25">
      <c r="A66"/>
      <c r="B66" s="44"/>
      <c r="C66" s="4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x14ac:dyDescent="0.25">
      <c r="A67"/>
      <c r="B67" s="44"/>
      <c r="C67" s="4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x14ac:dyDescent="0.25">
      <c r="A68"/>
      <c r="B68" s="44"/>
      <c r="C68" s="4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x14ac:dyDescent="0.25">
      <c r="A69"/>
      <c r="B69" s="44"/>
      <c r="C69" s="45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x14ac:dyDescent="0.25">
      <c r="A70"/>
      <c r="B70" s="44"/>
      <c r="C70" s="4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x14ac:dyDescent="0.25">
      <c r="A71"/>
      <c r="B71" s="44"/>
      <c r="C71" s="4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x14ac:dyDescent="0.25">
      <c r="A72"/>
      <c r="B72" s="44"/>
      <c r="C72" s="4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x14ac:dyDescent="0.25">
      <c r="A73"/>
      <c r="B73" s="44"/>
      <c r="C73" s="45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x14ac:dyDescent="0.25">
      <c r="A74"/>
      <c r="B74" s="44"/>
      <c r="C74" s="4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x14ac:dyDescent="0.25">
      <c r="A75"/>
      <c r="B75" s="44"/>
      <c r="C75" s="4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x14ac:dyDescent="0.25">
      <c r="A76"/>
      <c r="B76" s="44"/>
      <c r="C76" s="4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x14ac:dyDescent="0.25">
      <c r="A77"/>
      <c r="B77" s="44"/>
      <c r="C77" s="4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x14ac:dyDescent="0.25">
      <c r="A78"/>
      <c r="B78" s="44"/>
      <c r="C78" s="4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x14ac:dyDescent="0.25">
      <c r="A79"/>
      <c r="B79" s="44"/>
      <c r="C79" s="4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x14ac:dyDescent="0.25">
      <c r="A80"/>
      <c r="B80" s="44"/>
      <c r="C80" s="4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x14ac:dyDescent="0.25">
      <c r="A81"/>
      <c r="B81" s="44"/>
      <c r="C81" s="4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x14ac:dyDescent="0.25">
      <c r="A82"/>
      <c r="B82" s="44"/>
      <c r="C82" s="45"/>
      <c r="D82"/>
      <c r="E82"/>
      <c r="F82"/>
      <c r="G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x14ac:dyDescent="0.25">
      <c r="A83"/>
      <c r="B83" s="44"/>
      <c r="C83" s="45"/>
      <c r="D83"/>
      <c r="E83"/>
      <c r="F83"/>
      <c r="G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x14ac:dyDescent="0.25">
      <c r="A84"/>
      <c r="B84" s="44"/>
      <c r="C84" s="45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x14ac:dyDescent="0.25">
      <c r="A85"/>
      <c r="B85" s="44"/>
      <c r="C85" s="4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x14ac:dyDescent="0.25">
      <c r="A86"/>
      <c r="B86" s="44"/>
      <c r="C86" s="45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x14ac:dyDescent="0.25">
      <c r="A87"/>
      <c r="B87" s="44"/>
      <c r="C87" s="45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x14ac:dyDescent="0.25">
      <c r="A88"/>
      <c r="B88" s="44"/>
      <c r="C88" s="45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x14ac:dyDescent="0.25">
      <c r="A89"/>
      <c r="B89" s="44"/>
      <c r="C89" s="45"/>
      <c r="D89"/>
      <c r="E89"/>
      <c r="F89"/>
      <c r="G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x14ac:dyDescent="0.25">
      <c r="A90"/>
      <c r="B90" s="44"/>
      <c r="C90" s="45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x14ac:dyDescent="0.25">
      <c r="A91"/>
      <c r="B91" s="44"/>
      <c r="C91" s="45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x14ac:dyDescent="0.25">
      <c r="A92"/>
      <c r="B92" s="44"/>
      <c r="C92" s="45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x14ac:dyDescent="0.25">
      <c r="A93"/>
      <c r="B93" s="44"/>
      <c r="C93" s="45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x14ac:dyDescent="0.25">
      <c r="A94"/>
      <c r="B94" s="44"/>
      <c r="C94" s="45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C94"/>
      <c r="CD94"/>
      <c r="CE94"/>
      <c r="CF94"/>
      <c r="CG94"/>
      <c r="CH94"/>
      <c r="CI94"/>
      <c r="CJ94"/>
      <c r="CK94"/>
      <c r="CL94"/>
      <c r="CM94"/>
      <c r="CN94"/>
    </row>
    <row r="95" spans="1:94" x14ac:dyDescent="0.25">
      <c r="A95"/>
      <c r="B95" s="44"/>
      <c r="C95" s="4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C95"/>
      <c r="CD95"/>
      <c r="CE95"/>
      <c r="CF95"/>
      <c r="CG95"/>
      <c r="CH95"/>
      <c r="CI95"/>
      <c r="CJ95"/>
      <c r="CK95"/>
      <c r="CL95"/>
      <c r="CM95"/>
      <c r="CN95"/>
    </row>
    <row r="96" spans="1:94" x14ac:dyDescent="0.25">
      <c r="A96"/>
      <c r="B96" s="44"/>
      <c r="C96" s="45"/>
      <c r="D96"/>
      <c r="E96"/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x14ac:dyDescent="0.25">
      <c r="A97"/>
      <c r="B97" s="44"/>
      <c r="C97" s="45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x14ac:dyDescent="0.25">
      <c r="A98"/>
      <c r="B98" s="44"/>
      <c r="C98" s="45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x14ac:dyDescent="0.25">
      <c r="A99"/>
      <c r="B99" s="44"/>
      <c r="C99" s="45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x14ac:dyDescent="0.25">
      <c r="A100"/>
      <c r="B100" s="44"/>
      <c r="C100" s="45"/>
      <c r="D100"/>
      <c r="E100"/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x14ac:dyDescent="0.25">
      <c r="A101"/>
      <c r="B101" s="44"/>
      <c r="C101" s="45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x14ac:dyDescent="0.25">
      <c r="A102"/>
      <c r="B102" s="44"/>
      <c r="C102" s="45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x14ac:dyDescent="0.25">
      <c r="A103"/>
      <c r="B103" s="44"/>
      <c r="C103" s="45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x14ac:dyDescent="0.25">
      <c r="A104"/>
      <c r="B104" s="44"/>
      <c r="C104" s="45"/>
      <c r="D104"/>
      <c r="E104"/>
      <c r="F104"/>
      <c r="G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x14ac:dyDescent="0.25">
      <c r="A105"/>
      <c r="B105" s="44"/>
      <c r="C105" s="4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x14ac:dyDescent="0.25">
      <c r="A106"/>
      <c r="B106" s="44"/>
      <c r="C106" s="4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x14ac:dyDescent="0.25">
      <c r="A107"/>
      <c r="B107" s="44"/>
      <c r="C107" s="45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x14ac:dyDescent="0.25">
      <c r="A108"/>
      <c r="B108" s="44"/>
      <c r="C108" s="45"/>
      <c r="D108"/>
      <c r="E108"/>
      <c r="F108"/>
      <c r="G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x14ac:dyDescent="0.25">
      <c r="A109"/>
      <c r="B109" s="44"/>
      <c r="C109" s="45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x14ac:dyDescent="0.25">
      <c r="A110"/>
      <c r="B110" s="44"/>
      <c r="C110" s="45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x14ac:dyDescent="0.25">
      <c r="A111"/>
      <c r="B111" s="44"/>
      <c r="C111" s="45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x14ac:dyDescent="0.25">
      <c r="A112"/>
      <c r="B112" s="44"/>
      <c r="C112" s="45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x14ac:dyDescent="0.25">
      <c r="A113"/>
      <c r="B113" s="44"/>
      <c r="C113" s="45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x14ac:dyDescent="0.25">
      <c r="A114"/>
      <c r="B114" s="44"/>
      <c r="C114" s="45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x14ac:dyDescent="0.25">
      <c r="A115"/>
      <c r="B115" s="44"/>
      <c r="C115" s="4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x14ac:dyDescent="0.25">
      <c r="A116"/>
      <c r="B116" s="44"/>
      <c r="C116" s="45"/>
      <c r="D116"/>
      <c r="E116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x14ac:dyDescent="0.25">
      <c r="A117"/>
      <c r="B117" s="44"/>
      <c r="C117" s="45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x14ac:dyDescent="0.25">
      <c r="B118" s="44"/>
      <c r="C11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6"/>
  <sheetViews>
    <sheetView topLeftCell="A65" workbookViewId="0">
      <selection activeCell="N76" sqref="N76"/>
    </sheetView>
  </sheetViews>
  <sheetFormatPr baseColWidth="10" defaultRowHeight="15" x14ac:dyDescent="0.25"/>
  <cols>
    <col min="2" max="2" width="34.85546875" customWidth="1"/>
    <col min="5" max="5" width="7" customWidth="1"/>
    <col min="6" max="6" width="4" bestFit="1" customWidth="1"/>
    <col min="7" max="7" width="3.7109375" bestFit="1" customWidth="1"/>
    <col min="8" max="8" width="26" bestFit="1" customWidth="1"/>
    <col min="9" max="9" width="10.7109375" bestFit="1" customWidth="1"/>
    <col min="10" max="10" width="8.7109375" bestFit="1" customWidth="1"/>
    <col min="11" max="11" width="8.85546875" bestFit="1" customWidth="1"/>
    <col min="12" max="12" width="7.140625" customWidth="1"/>
    <col min="35" max="35" width="7" customWidth="1"/>
    <col min="36" max="36" width="7.42578125" customWidth="1"/>
    <col min="37" max="37" width="5.85546875" customWidth="1"/>
  </cols>
  <sheetData>
    <row r="1" spans="1:39" x14ac:dyDescent="0.25">
      <c r="A1" t="s">
        <v>347</v>
      </c>
      <c r="E1" t="s">
        <v>47</v>
      </c>
      <c r="I1" s="44">
        <v>43738</v>
      </c>
      <c r="L1" t="s">
        <v>48</v>
      </c>
      <c r="R1" t="s">
        <v>359</v>
      </c>
    </row>
    <row r="2" spans="1:39" x14ac:dyDescent="0.25">
      <c r="A2" t="s">
        <v>29</v>
      </c>
      <c r="B2" t="s">
        <v>30</v>
      </c>
      <c r="E2" t="s">
        <v>49</v>
      </c>
      <c r="F2" t="s">
        <v>29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P2" t="s">
        <v>360</v>
      </c>
      <c r="Q2" t="s">
        <v>361</v>
      </c>
      <c r="R2" t="s">
        <v>362</v>
      </c>
      <c r="S2" t="s">
        <v>363</v>
      </c>
      <c r="T2" t="s">
        <v>364</v>
      </c>
      <c r="U2" t="s">
        <v>365</v>
      </c>
      <c r="V2" t="s">
        <v>366</v>
      </c>
      <c r="W2" t="s">
        <v>367</v>
      </c>
      <c r="X2" t="s">
        <v>55</v>
      </c>
    </row>
    <row r="3" spans="1:39" x14ac:dyDescent="0.25">
      <c r="A3">
        <v>101</v>
      </c>
      <c r="B3" t="s">
        <v>348</v>
      </c>
      <c r="D3" s="46" t="str">
        <f t="shared" ref="D3:D9" si="0">V3</f>
        <v xml:space="preserve"> </v>
      </c>
      <c r="E3" s="46" t="str">
        <f t="shared" ref="E3:E9" si="1">Q3</f>
        <v xml:space="preserve"> </v>
      </c>
      <c r="F3" s="46">
        <f t="shared" ref="F3:F9" si="2">R3</f>
        <v>999</v>
      </c>
      <c r="G3" s="46" t="str">
        <f t="shared" ref="G3:G9" si="3">S3</f>
        <v xml:space="preserve"> </v>
      </c>
      <c r="H3" s="46" t="str">
        <f t="shared" ref="H3:H9" si="4">T3</f>
        <v xml:space="preserve"> </v>
      </c>
      <c r="I3" s="46" t="str">
        <f t="shared" ref="I3:I9" si="5">U3</f>
        <v xml:space="preserve"> </v>
      </c>
      <c r="J3" s="46" t="str">
        <f t="shared" ref="J3:J9" si="6">V3</f>
        <v xml:space="preserve"> </v>
      </c>
      <c r="K3" s="46" t="str">
        <f t="shared" ref="K3:K9" si="7">W3</f>
        <v xml:space="preserve"> </v>
      </c>
      <c r="L3" s="46" t="str">
        <f t="shared" ref="L3:L9" si="8">X3</f>
        <v xml:space="preserve"> </v>
      </c>
      <c r="P3">
        <v>1</v>
      </c>
      <c r="Q3" t="s">
        <v>59</v>
      </c>
      <c r="R3">
        <v>999</v>
      </c>
      <c r="S3" t="s">
        <v>59</v>
      </c>
      <c r="T3" t="s">
        <v>59</v>
      </c>
      <c r="U3" t="s">
        <v>59</v>
      </c>
      <c r="V3" t="s">
        <v>59</v>
      </c>
      <c r="W3" t="s">
        <v>59</v>
      </c>
      <c r="X3" t="s">
        <v>59</v>
      </c>
    </row>
    <row r="4" spans="1:39" x14ac:dyDescent="0.25">
      <c r="A4">
        <v>102</v>
      </c>
      <c r="B4" t="s">
        <v>44</v>
      </c>
      <c r="D4" s="46" t="str">
        <f t="shared" si="0"/>
        <v>AAA</v>
      </c>
      <c r="E4" s="46">
        <f t="shared" si="1"/>
        <v>0</v>
      </c>
      <c r="F4" s="46">
        <f t="shared" si="2"/>
        <v>0</v>
      </c>
      <c r="G4" s="46">
        <f t="shared" si="3"/>
        <v>0</v>
      </c>
      <c r="H4" s="46">
        <f t="shared" si="4"/>
        <v>0</v>
      </c>
      <c r="I4" s="46">
        <f t="shared" si="5"/>
        <v>0</v>
      </c>
      <c r="J4" s="46" t="str">
        <f t="shared" si="6"/>
        <v>AAA</v>
      </c>
      <c r="K4" s="46" t="str">
        <f t="shared" si="7"/>
        <v xml:space="preserve"> </v>
      </c>
      <c r="L4" s="46">
        <f t="shared" si="8"/>
        <v>0</v>
      </c>
      <c r="P4">
        <v>2</v>
      </c>
      <c r="V4" t="s">
        <v>300</v>
      </c>
      <c r="W4" t="s">
        <v>59</v>
      </c>
    </row>
    <row r="5" spans="1:39" x14ac:dyDescent="0.25">
      <c r="A5">
        <v>103</v>
      </c>
      <c r="B5" t="s">
        <v>40</v>
      </c>
      <c r="D5" s="46" t="str">
        <f t="shared" si="0"/>
        <v>BBB</v>
      </c>
      <c r="E5" s="46">
        <f t="shared" si="1"/>
        <v>0</v>
      </c>
      <c r="F5" s="46">
        <f t="shared" si="2"/>
        <v>0</v>
      </c>
      <c r="G5" s="46">
        <f t="shared" si="3"/>
        <v>0</v>
      </c>
      <c r="H5" s="46">
        <f t="shared" si="4"/>
        <v>0</v>
      </c>
      <c r="I5" s="46">
        <f t="shared" si="5"/>
        <v>0</v>
      </c>
      <c r="J5" s="46" t="str">
        <f t="shared" si="6"/>
        <v>BBB</v>
      </c>
      <c r="K5" s="46" t="str">
        <f t="shared" si="7"/>
        <v xml:space="preserve"> </v>
      </c>
      <c r="L5" s="46">
        <f t="shared" si="8"/>
        <v>0</v>
      </c>
      <c r="P5">
        <v>3</v>
      </c>
      <c r="V5" t="s">
        <v>302</v>
      </c>
      <c r="W5" t="s">
        <v>59</v>
      </c>
    </row>
    <row r="6" spans="1:39" x14ac:dyDescent="0.25">
      <c r="A6">
        <v>104</v>
      </c>
      <c r="B6" t="s">
        <v>349</v>
      </c>
      <c r="D6" s="46" t="str">
        <f t="shared" si="0"/>
        <v>CCC</v>
      </c>
      <c r="E6" s="46">
        <f t="shared" si="1"/>
        <v>0</v>
      </c>
      <c r="F6" s="46">
        <f t="shared" si="2"/>
        <v>0</v>
      </c>
      <c r="G6" s="46">
        <f t="shared" si="3"/>
        <v>0</v>
      </c>
      <c r="H6" s="46">
        <f t="shared" si="4"/>
        <v>0</v>
      </c>
      <c r="I6" s="46">
        <f t="shared" si="5"/>
        <v>0</v>
      </c>
      <c r="J6" s="46" t="str">
        <f t="shared" si="6"/>
        <v>CCC</v>
      </c>
      <c r="K6" s="46" t="str">
        <f t="shared" si="7"/>
        <v xml:space="preserve"> </v>
      </c>
      <c r="L6" s="46">
        <f t="shared" si="8"/>
        <v>0</v>
      </c>
      <c r="P6">
        <v>4</v>
      </c>
      <c r="V6" t="s">
        <v>304</v>
      </c>
      <c r="W6" t="s">
        <v>59</v>
      </c>
    </row>
    <row r="7" spans="1:39" x14ac:dyDescent="0.25">
      <c r="A7">
        <v>105</v>
      </c>
      <c r="B7" t="s">
        <v>39</v>
      </c>
      <c r="D7" s="46" t="str">
        <f t="shared" si="0"/>
        <v>XXX</v>
      </c>
      <c r="E7" s="46">
        <f t="shared" si="1"/>
        <v>0</v>
      </c>
      <c r="F7" s="46">
        <f t="shared" si="2"/>
        <v>0</v>
      </c>
      <c r="G7" s="46">
        <f t="shared" si="3"/>
        <v>0</v>
      </c>
      <c r="H7" s="46">
        <f t="shared" si="4"/>
        <v>0</v>
      </c>
      <c r="I7" s="46">
        <f t="shared" si="5"/>
        <v>0</v>
      </c>
      <c r="J7" s="46" t="str">
        <f t="shared" si="6"/>
        <v>XXX</v>
      </c>
      <c r="K7" s="46" t="str">
        <f t="shared" si="7"/>
        <v xml:space="preserve"> </v>
      </c>
      <c r="L7" s="46">
        <f t="shared" si="8"/>
        <v>0</v>
      </c>
      <c r="P7">
        <v>5</v>
      </c>
      <c r="V7" t="s">
        <v>306</v>
      </c>
      <c r="W7" t="s">
        <v>59</v>
      </c>
    </row>
    <row r="8" spans="1:39" x14ac:dyDescent="0.25">
      <c r="A8">
        <v>106</v>
      </c>
      <c r="B8" t="s">
        <v>43</v>
      </c>
      <c r="D8" s="46" t="str">
        <f t="shared" si="0"/>
        <v>YYY</v>
      </c>
      <c r="E8" s="46">
        <f t="shared" si="1"/>
        <v>0</v>
      </c>
      <c r="F8" s="46">
        <f t="shared" si="2"/>
        <v>0</v>
      </c>
      <c r="G8" s="46">
        <f t="shared" si="3"/>
        <v>0</v>
      </c>
      <c r="H8" s="46">
        <f t="shared" si="4"/>
        <v>0</v>
      </c>
      <c r="I8" s="46">
        <f t="shared" si="5"/>
        <v>0</v>
      </c>
      <c r="J8" s="46" t="str">
        <f t="shared" si="6"/>
        <v>YYY</v>
      </c>
      <c r="K8" s="46" t="str">
        <f t="shared" si="7"/>
        <v xml:space="preserve"> </v>
      </c>
      <c r="L8" s="46">
        <f t="shared" si="8"/>
        <v>0</v>
      </c>
      <c r="P8">
        <v>6</v>
      </c>
      <c r="V8" t="s">
        <v>308</v>
      </c>
      <c r="W8" t="s">
        <v>59</v>
      </c>
    </row>
    <row r="9" spans="1:39" x14ac:dyDescent="0.25">
      <c r="A9">
        <v>107</v>
      </c>
      <c r="B9" t="s">
        <v>350</v>
      </c>
      <c r="D9" s="46" t="str">
        <f t="shared" si="0"/>
        <v>ZZZ</v>
      </c>
      <c r="E9" s="46">
        <f t="shared" si="1"/>
        <v>0</v>
      </c>
      <c r="F9" s="46">
        <f t="shared" si="2"/>
        <v>0</v>
      </c>
      <c r="G9" s="46">
        <f t="shared" si="3"/>
        <v>0</v>
      </c>
      <c r="H9" s="46">
        <f t="shared" si="4"/>
        <v>0</v>
      </c>
      <c r="I9" s="46">
        <f t="shared" si="5"/>
        <v>0</v>
      </c>
      <c r="J9" s="46" t="str">
        <f t="shared" si="6"/>
        <v>ZZZ</v>
      </c>
      <c r="K9" s="46" t="str">
        <f t="shared" si="7"/>
        <v xml:space="preserve"> </v>
      </c>
      <c r="L9" s="46">
        <f t="shared" si="8"/>
        <v>0</v>
      </c>
      <c r="P9">
        <v>7</v>
      </c>
      <c r="V9" t="s">
        <v>310</v>
      </c>
      <c r="W9" t="s">
        <v>59</v>
      </c>
      <c r="Z9" s="74" t="s">
        <v>7</v>
      </c>
      <c r="AA9" s="75" t="s">
        <v>505</v>
      </c>
      <c r="AB9" s="75" t="s">
        <v>506</v>
      </c>
      <c r="AC9" s="75" t="s">
        <v>49</v>
      </c>
      <c r="AD9" s="76" t="s">
        <v>507</v>
      </c>
      <c r="AE9" s="75" t="s">
        <v>54</v>
      </c>
      <c r="AF9" s="75" t="s">
        <v>508</v>
      </c>
      <c r="AG9" s="75" t="s">
        <v>509</v>
      </c>
      <c r="AH9" s="77" t="s">
        <v>510</v>
      </c>
      <c r="AI9" s="78" t="s">
        <v>511</v>
      </c>
      <c r="AJ9" s="75" t="s">
        <v>512</v>
      </c>
      <c r="AL9" t="s">
        <v>513</v>
      </c>
      <c r="AM9" t="s">
        <v>514</v>
      </c>
    </row>
    <row r="10" spans="1:39" x14ac:dyDescent="0.25">
      <c r="A10">
        <v>108</v>
      </c>
      <c r="B10" t="s">
        <v>42</v>
      </c>
      <c r="D10" s="46">
        <f>V10</f>
        <v>551</v>
      </c>
      <c r="E10" s="46" t="str">
        <f t="shared" ref="E10:L10" si="9">Q10</f>
        <v>ESP</v>
      </c>
      <c r="F10" s="46">
        <f t="shared" si="9"/>
        <v>101</v>
      </c>
      <c r="G10" s="46" t="str">
        <f t="shared" si="9"/>
        <v>A1</v>
      </c>
      <c r="H10" s="46" t="str">
        <f t="shared" si="9"/>
        <v>SACASAS Marcel</v>
      </c>
      <c r="I10" s="46" t="str">
        <f t="shared" si="9"/>
        <v>V+50</v>
      </c>
      <c r="J10" s="46">
        <f t="shared" si="9"/>
        <v>551</v>
      </c>
      <c r="K10" s="46" t="str">
        <f t="shared" si="9"/>
        <v>HOSPIT</v>
      </c>
      <c r="L10" s="46" t="str">
        <f t="shared" si="9"/>
        <v/>
      </c>
      <c r="P10">
        <v>8</v>
      </c>
      <c r="Q10" t="str">
        <f>AC10</f>
        <v>ESP</v>
      </c>
      <c r="R10">
        <f>AK10</f>
        <v>101</v>
      </c>
      <c r="S10" t="str">
        <f>AF10</f>
        <v>A1</v>
      </c>
      <c r="T10" t="str">
        <f>AA10</f>
        <v>SACASAS Marcel</v>
      </c>
      <c r="U10" t="str">
        <f>AD10</f>
        <v>V+50</v>
      </c>
      <c r="V10" s="86">
        <f>Z10</f>
        <v>551</v>
      </c>
      <c r="W10" t="str">
        <f>AE10</f>
        <v>HOSPIT</v>
      </c>
      <c r="X10" t="str">
        <f>IF(AL10=0,"",AL10)</f>
        <v/>
      </c>
      <c r="Z10" s="79">
        <v>551</v>
      </c>
      <c r="AA10" s="80" t="s">
        <v>157</v>
      </c>
      <c r="AB10" s="80" t="s">
        <v>515</v>
      </c>
      <c r="AC10" s="80" t="s">
        <v>56</v>
      </c>
      <c r="AD10" s="80" t="s">
        <v>368</v>
      </c>
      <c r="AE10" s="80" t="s">
        <v>142</v>
      </c>
      <c r="AF10" s="80" t="s">
        <v>62</v>
      </c>
      <c r="AG10" s="81">
        <v>1967</v>
      </c>
      <c r="AH10" s="79"/>
      <c r="AJ10" t="s">
        <v>526</v>
      </c>
      <c r="AK10">
        <v>101</v>
      </c>
      <c r="AM10" t="s">
        <v>517</v>
      </c>
    </row>
    <row r="11" spans="1:39" x14ac:dyDescent="0.25">
      <c r="A11">
        <v>109</v>
      </c>
      <c r="B11" t="s">
        <v>351</v>
      </c>
      <c r="D11" s="46">
        <f t="shared" ref="D11:D75" si="10">V11</f>
        <v>1295</v>
      </c>
      <c r="E11" s="46" t="str">
        <f t="shared" ref="E11:E75" si="11">Q11</f>
        <v>ESP</v>
      </c>
      <c r="F11" s="46">
        <f t="shared" ref="F11:F75" si="12">R11</f>
        <v>101</v>
      </c>
      <c r="G11" s="46" t="str">
        <f t="shared" ref="G11:G75" si="13">S11</f>
        <v>A1</v>
      </c>
      <c r="H11" s="46" t="str">
        <f t="shared" ref="H11:H75" si="14">T11</f>
        <v>RODRIGUEZ A.  Xavier</v>
      </c>
      <c r="I11" s="46" t="str">
        <f t="shared" ref="I11:I75" si="15">U11</f>
        <v>SEN</v>
      </c>
      <c r="J11" s="46">
        <f t="shared" ref="J11:J75" si="16">V11</f>
        <v>1295</v>
      </c>
      <c r="K11" s="46" t="str">
        <f t="shared" ref="K11:K75" si="17">W11</f>
        <v>HOSPIT</v>
      </c>
      <c r="L11" s="46" t="str">
        <f t="shared" ref="L11:L75" si="18">X11</f>
        <v/>
      </c>
      <c r="P11">
        <v>9</v>
      </c>
      <c r="Q11" t="str">
        <f t="shared" ref="Q11:Q75" si="19">AC11</f>
        <v>ESP</v>
      </c>
      <c r="R11">
        <f t="shared" ref="R11:R75" si="20">AK11</f>
        <v>101</v>
      </c>
      <c r="S11" t="str">
        <f t="shared" ref="S11:S75" si="21">AF11</f>
        <v>A1</v>
      </c>
      <c r="T11" t="str">
        <f t="shared" ref="T11:T75" si="22">AA11</f>
        <v>RODRIGUEZ A.  Xavier</v>
      </c>
      <c r="U11" t="str">
        <f t="shared" ref="U11:U75" si="23">AD11</f>
        <v>SEN</v>
      </c>
      <c r="V11" s="86">
        <f t="shared" ref="V11:V75" si="24">Z11</f>
        <v>1295</v>
      </c>
      <c r="W11" t="str">
        <f t="shared" ref="W11:W75" si="25">AE11</f>
        <v>HOSPIT</v>
      </c>
      <c r="X11" t="str">
        <f t="shared" ref="X11:X75" si="26">IF(AL11=0,"",AL11)</f>
        <v/>
      </c>
      <c r="Z11" s="79">
        <v>1295</v>
      </c>
      <c r="AA11" s="80" t="s">
        <v>369</v>
      </c>
      <c r="AB11" s="80" t="s">
        <v>515</v>
      </c>
      <c r="AC11" s="80" t="s">
        <v>56</v>
      </c>
      <c r="AD11" s="80" t="s">
        <v>64</v>
      </c>
      <c r="AE11" s="80" t="s">
        <v>142</v>
      </c>
      <c r="AF11" s="80" t="s">
        <v>62</v>
      </c>
      <c r="AG11" s="81">
        <v>1989</v>
      </c>
      <c r="AH11" s="79"/>
      <c r="AJ11" t="s">
        <v>526</v>
      </c>
      <c r="AK11">
        <v>101</v>
      </c>
      <c r="AM11" t="s">
        <v>517</v>
      </c>
    </row>
    <row r="12" spans="1:39" x14ac:dyDescent="0.25">
      <c r="A12">
        <v>110</v>
      </c>
      <c r="B12" t="s">
        <v>41</v>
      </c>
      <c r="D12" s="46">
        <f t="shared" si="10"/>
        <v>6017</v>
      </c>
      <c r="E12" s="46" t="str">
        <f t="shared" si="11"/>
        <v>ESP</v>
      </c>
      <c r="F12" s="46">
        <f t="shared" si="12"/>
        <v>101</v>
      </c>
      <c r="G12" s="46" t="str">
        <f t="shared" si="13"/>
        <v>A1</v>
      </c>
      <c r="H12" s="46" t="str">
        <f t="shared" si="14"/>
        <v>SOLSONA Eduard</v>
      </c>
      <c r="I12" s="46" t="str">
        <f t="shared" si="15"/>
        <v>SEN</v>
      </c>
      <c r="J12" s="46">
        <f t="shared" si="16"/>
        <v>6017</v>
      </c>
      <c r="K12" s="46" t="str">
        <f t="shared" si="17"/>
        <v>HOSPIT</v>
      </c>
      <c r="L12" s="46" t="str">
        <f t="shared" si="18"/>
        <v/>
      </c>
      <c r="P12">
        <v>10</v>
      </c>
      <c r="Q12" t="str">
        <f t="shared" si="19"/>
        <v>ESP</v>
      </c>
      <c r="R12">
        <f t="shared" si="20"/>
        <v>101</v>
      </c>
      <c r="S12" t="str">
        <f t="shared" si="21"/>
        <v>A1</v>
      </c>
      <c r="T12" t="str">
        <f t="shared" si="22"/>
        <v>SOLSONA Eduard</v>
      </c>
      <c r="U12" t="str">
        <f t="shared" si="23"/>
        <v>SEN</v>
      </c>
      <c r="V12" s="86">
        <f t="shared" si="24"/>
        <v>6017</v>
      </c>
      <c r="W12" t="str">
        <f t="shared" si="25"/>
        <v>HOSPIT</v>
      </c>
      <c r="X12" t="str">
        <f t="shared" si="26"/>
        <v/>
      </c>
      <c r="Z12" s="79">
        <v>6017</v>
      </c>
      <c r="AA12" s="80" t="s">
        <v>222</v>
      </c>
      <c r="AB12" s="80" t="s">
        <v>515</v>
      </c>
      <c r="AC12" s="80" t="s">
        <v>56</v>
      </c>
      <c r="AD12" s="80" t="s">
        <v>64</v>
      </c>
      <c r="AE12" s="80" t="s">
        <v>142</v>
      </c>
      <c r="AF12" s="80" t="s">
        <v>62</v>
      </c>
      <c r="AG12" s="81">
        <v>1993</v>
      </c>
      <c r="AH12" s="79"/>
      <c r="AJ12" t="s">
        <v>526</v>
      </c>
      <c r="AK12">
        <v>101</v>
      </c>
      <c r="AM12" t="s">
        <v>517</v>
      </c>
    </row>
    <row r="13" spans="1:39" x14ac:dyDescent="0.25">
      <c r="A13">
        <v>201</v>
      </c>
      <c r="B13" t="s">
        <v>351</v>
      </c>
      <c r="D13" s="46">
        <f t="shared" si="10"/>
        <v>6325</v>
      </c>
      <c r="E13" s="46" t="str">
        <f t="shared" si="11"/>
        <v>NO NAC</v>
      </c>
      <c r="F13" s="46">
        <f t="shared" si="12"/>
        <v>101</v>
      </c>
      <c r="G13" s="46" t="str">
        <f t="shared" si="13"/>
        <v>A1</v>
      </c>
      <c r="H13" s="46" t="str">
        <f t="shared" si="14"/>
        <v>MILANOVIC Antony Laurent</v>
      </c>
      <c r="I13" s="46" t="str">
        <f t="shared" si="15"/>
        <v>SEN</v>
      </c>
      <c r="J13" s="46">
        <f t="shared" si="16"/>
        <v>6325</v>
      </c>
      <c r="K13" s="46" t="str">
        <f t="shared" si="17"/>
        <v>HOSPIT</v>
      </c>
      <c r="L13" s="46" t="str">
        <f t="shared" si="18"/>
        <v/>
      </c>
      <c r="P13">
        <v>11</v>
      </c>
      <c r="Q13" t="str">
        <f t="shared" si="19"/>
        <v>NO NAC</v>
      </c>
      <c r="R13">
        <f t="shared" si="20"/>
        <v>101</v>
      </c>
      <c r="S13" t="str">
        <f t="shared" si="21"/>
        <v>A1</v>
      </c>
      <c r="T13" t="str">
        <f t="shared" si="22"/>
        <v>MILANOVIC Antony Laurent</v>
      </c>
      <c r="U13" t="str">
        <f t="shared" si="23"/>
        <v>SEN</v>
      </c>
      <c r="V13" s="86">
        <f t="shared" si="24"/>
        <v>6325</v>
      </c>
      <c r="W13" t="str">
        <f t="shared" si="25"/>
        <v>HOSPIT</v>
      </c>
      <c r="X13" t="str">
        <f t="shared" si="26"/>
        <v/>
      </c>
      <c r="Z13" s="79">
        <v>6325</v>
      </c>
      <c r="AA13" s="80" t="s">
        <v>220</v>
      </c>
      <c r="AB13" s="80" t="s">
        <v>515</v>
      </c>
      <c r="AC13" s="80" t="s">
        <v>72</v>
      </c>
      <c r="AD13" s="80" t="s">
        <v>64</v>
      </c>
      <c r="AE13" s="80" t="s">
        <v>142</v>
      </c>
      <c r="AF13" s="80" t="s">
        <v>62</v>
      </c>
      <c r="AG13" s="81">
        <v>1990</v>
      </c>
      <c r="AH13" s="79"/>
      <c r="AJ13" t="s">
        <v>526</v>
      </c>
      <c r="AK13">
        <v>101</v>
      </c>
      <c r="AM13" t="s">
        <v>517</v>
      </c>
    </row>
    <row r="14" spans="1:39" x14ac:dyDescent="0.25">
      <c r="A14">
        <v>202</v>
      </c>
      <c r="B14" t="s">
        <v>34</v>
      </c>
      <c r="D14" s="46">
        <f t="shared" si="10"/>
        <v>6547</v>
      </c>
      <c r="E14" s="46" t="str">
        <f t="shared" si="11"/>
        <v>ESP</v>
      </c>
      <c r="F14" s="46">
        <f t="shared" si="12"/>
        <v>101</v>
      </c>
      <c r="G14" s="46" t="str">
        <f t="shared" si="13"/>
        <v>B</v>
      </c>
      <c r="H14" s="46" t="str">
        <f t="shared" si="14"/>
        <v>SACASAS Laia</v>
      </c>
      <c r="I14" s="46" t="str">
        <f t="shared" si="15"/>
        <v>INF-2</v>
      </c>
      <c r="J14" s="46">
        <f t="shared" si="16"/>
        <v>6547</v>
      </c>
      <c r="K14" s="46" t="str">
        <f t="shared" si="17"/>
        <v>HOSPIT</v>
      </c>
      <c r="L14" s="46" t="str">
        <f t="shared" si="18"/>
        <v/>
      </c>
      <c r="P14">
        <v>12</v>
      </c>
      <c r="Q14" t="str">
        <f t="shared" si="19"/>
        <v>ESP</v>
      </c>
      <c r="R14">
        <f t="shared" si="20"/>
        <v>101</v>
      </c>
      <c r="S14" t="str">
        <f t="shared" si="21"/>
        <v>B</v>
      </c>
      <c r="T14" t="str">
        <f t="shared" si="22"/>
        <v>SACASAS Laia</v>
      </c>
      <c r="U14" t="str">
        <f t="shared" si="23"/>
        <v>INF-2</v>
      </c>
      <c r="V14" s="86">
        <f t="shared" si="24"/>
        <v>6547</v>
      </c>
      <c r="W14" t="str">
        <f t="shared" si="25"/>
        <v>HOSPIT</v>
      </c>
      <c r="X14" t="str">
        <f t="shared" si="26"/>
        <v/>
      </c>
      <c r="Z14" s="79">
        <v>6547</v>
      </c>
      <c r="AA14" s="80" t="s">
        <v>156</v>
      </c>
      <c r="AB14" s="80" t="s">
        <v>516</v>
      </c>
      <c r="AC14" s="80" t="s">
        <v>56</v>
      </c>
      <c r="AD14" s="80" t="s">
        <v>371</v>
      </c>
      <c r="AE14" s="80" t="s">
        <v>142</v>
      </c>
      <c r="AF14" s="80" t="s">
        <v>16</v>
      </c>
      <c r="AG14" s="81">
        <v>2006</v>
      </c>
      <c r="AH14" s="79"/>
      <c r="AJ14" t="s">
        <v>526</v>
      </c>
      <c r="AK14">
        <v>101</v>
      </c>
      <c r="AM14" t="s">
        <v>517</v>
      </c>
    </row>
    <row r="15" spans="1:39" x14ac:dyDescent="0.25">
      <c r="A15">
        <v>203</v>
      </c>
      <c r="B15" t="s">
        <v>36</v>
      </c>
      <c r="D15" s="46">
        <f t="shared" si="10"/>
        <v>6549</v>
      </c>
      <c r="E15" s="46" t="str">
        <f t="shared" si="11"/>
        <v>ESP</v>
      </c>
      <c r="F15" s="46">
        <f t="shared" si="12"/>
        <v>101</v>
      </c>
      <c r="G15" s="46" t="str">
        <f t="shared" si="13"/>
        <v>B</v>
      </c>
      <c r="H15" s="46" t="str">
        <f t="shared" si="14"/>
        <v>CANTON Bruno</v>
      </c>
      <c r="I15" s="46" t="str">
        <f t="shared" si="15"/>
        <v>JUV-1</v>
      </c>
      <c r="J15" s="46">
        <f t="shared" si="16"/>
        <v>6549</v>
      </c>
      <c r="K15" s="46" t="str">
        <f t="shared" si="17"/>
        <v>HOSPIT</v>
      </c>
      <c r="L15" s="46" t="str">
        <f t="shared" si="18"/>
        <v/>
      </c>
      <c r="P15">
        <v>13</v>
      </c>
      <c r="Q15" t="str">
        <f t="shared" si="19"/>
        <v>ESP</v>
      </c>
      <c r="R15">
        <f t="shared" si="20"/>
        <v>101</v>
      </c>
      <c r="S15" t="str">
        <f t="shared" si="21"/>
        <v>B</v>
      </c>
      <c r="T15" t="str">
        <f t="shared" si="22"/>
        <v>CANTON Bruno</v>
      </c>
      <c r="U15" t="str">
        <f t="shared" si="23"/>
        <v>JUV-1</v>
      </c>
      <c r="V15" s="86">
        <f t="shared" si="24"/>
        <v>6549</v>
      </c>
      <c r="W15" t="str">
        <f t="shared" si="25"/>
        <v>HOSPIT</v>
      </c>
      <c r="X15" t="str">
        <f t="shared" si="26"/>
        <v/>
      </c>
      <c r="Z15" s="79">
        <v>6549</v>
      </c>
      <c r="AA15" s="80" t="s">
        <v>141</v>
      </c>
      <c r="AB15" s="80" t="s">
        <v>515</v>
      </c>
      <c r="AC15" s="80" t="s">
        <v>56</v>
      </c>
      <c r="AD15" s="80" t="s">
        <v>373</v>
      </c>
      <c r="AE15" s="80" t="s">
        <v>142</v>
      </c>
      <c r="AF15" s="80" t="s">
        <v>16</v>
      </c>
      <c r="AG15" s="81">
        <v>2005</v>
      </c>
      <c r="AH15" s="79"/>
      <c r="AJ15" t="s">
        <v>526</v>
      </c>
      <c r="AK15">
        <v>101</v>
      </c>
      <c r="AM15" t="s">
        <v>517</v>
      </c>
    </row>
    <row r="16" spans="1:39" x14ac:dyDescent="0.25">
      <c r="A16">
        <v>204</v>
      </c>
      <c r="B16" t="s">
        <v>32</v>
      </c>
      <c r="D16" s="46">
        <f t="shared" si="10"/>
        <v>7710</v>
      </c>
      <c r="E16" s="46" t="str">
        <f t="shared" si="11"/>
        <v>ESP</v>
      </c>
      <c r="F16" s="46">
        <f t="shared" si="12"/>
        <v>101</v>
      </c>
      <c r="G16" s="46" t="str">
        <f t="shared" si="13"/>
        <v>A2</v>
      </c>
      <c r="H16" s="46" t="str">
        <f t="shared" si="14"/>
        <v>CARRASCO Daniel</v>
      </c>
      <c r="I16" s="46" t="str">
        <f t="shared" si="15"/>
        <v>S23-1</v>
      </c>
      <c r="J16" s="46">
        <f t="shared" si="16"/>
        <v>7710</v>
      </c>
      <c r="K16" s="46" t="str">
        <f t="shared" si="17"/>
        <v>HOSPIT</v>
      </c>
      <c r="L16" s="46" t="str">
        <f t="shared" si="18"/>
        <v/>
      </c>
      <c r="P16">
        <v>14</v>
      </c>
      <c r="Q16" t="str">
        <f t="shared" si="19"/>
        <v>ESP</v>
      </c>
      <c r="R16">
        <f t="shared" si="20"/>
        <v>101</v>
      </c>
      <c r="S16" t="str">
        <f t="shared" si="21"/>
        <v>A2</v>
      </c>
      <c r="T16" t="str">
        <f t="shared" si="22"/>
        <v>CARRASCO Daniel</v>
      </c>
      <c r="U16" t="str">
        <f t="shared" si="23"/>
        <v>S23-1</v>
      </c>
      <c r="V16" s="86">
        <f t="shared" si="24"/>
        <v>7710</v>
      </c>
      <c r="W16" t="str">
        <f t="shared" si="25"/>
        <v>HOSPIT</v>
      </c>
      <c r="X16" t="str">
        <f t="shared" si="26"/>
        <v/>
      </c>
      <c r="Z16" s="79">
        <v>7710</v>
      </c>
      <c r="AA16" s="80" t="s">
        <v>144</v>
      </c>
      <c r="AB16" s="80" t="s">
        <v>515</v>
      </c>
      <c r="AC16" s="80" t="s">
        <v>56</v>
      </c>
      <c r="AD16" s="80" t="s">
        <v>431</v>
      </c>
      <c r="AE16" s="80" t="s">
        <v>142</v>
      </c>
      <c r="AF16" s="80" t="s">
        <v>77</v>
      </c>
      <c r="AG16" s="81">
        <v>1999</v>
      </c>
      <c r="AH16" s="79"/>
      <c r="AJ16" t="s">
        <v>526</v>
      </c>
      <c r="AK16">
        <v>101</v>
      </c>
      <c r="AM16" t="s">
        <v>517</v>
      </c>
    </row>
    <row r="17" spans="1:39" x14ac:dyDescent="0.25">
      <c r="A17">
        <v>205</v>
      </c>
      <c r="B17" t="s">
        <v>31</v>
      </c>
      <c r="D17" s="46">
        <f t="shared" si="10"/>
        <v>8114</v>
      </c>
      <c r="E17" s="46" t="str">
        <f t="shared" si="11"/>
        <v>ESP</v>
      </c>
      <c r="F17" s="46">
        <f t="shared" si="12"/>
        <v>101</v>
      </c>
      <c r="G17" s="46" t="str">
        <f t="shared" si="13"/>
        <v>B</v>
      </c>
      <c r="H17" s="46" t="str">
        <f t="shared" si="14"/>
        <v>HERRERO Pau</v>
      </c>
      <c r="I17" s="46" t="str">
        <f t="shared" si="15"/>
        <v>JUV-2</v>
      </c>
      <c r="J17" s="46">
        <f t="shared" si="16"/>
        <v>8114</v>
      </c>
      <c r="K17" s="46" t="str">
        <f t="shared" si="17"/>
        <v>HOSPIT</v>
      </c>
      <c r="L17" s="46" t="str">
        <f t="shared" si="18"/>
        <v/>
      </c>
      <c r="P17">
        <v>15</v>
      </c>
      <c r="Q17" t="str">
        <f t="shared" si="19"/>
        <v>ESP</v>
      </c>
      <c r="R17">
        <f t="shared" si="20"/>
        <v>101</v>
      </c>
      <c r="S17" t="str">
        <f t="shared" si="21"/>
        <v>B</v>
      </c>
      <c r="T17" t="str">
        <f t="shared" si="22"/>
        <v>HERRERO Pau</v>
      </c>
      <c r="U17" t="str">
        <f t="shared" si="23"/>
        <v>JUV-2</v>
      </c>
      <c r="V17" s="86">
        <f t="shared" si="24"/>
        <v>8114</v>
      </c>
      <c r="W17" t="str">
        <f t="shared" si="25"/>
        <v>HOSPIT</v>
      </c>
      <c r="X17" t="str">
        <f t="shared" si="26"/>
        <v/>
      </c>
      <c r="Z17" s="79">
        <v>8114</v>
      </c>
      <c r="AA17" s="80" t="s">
        <v>150</v>
      </c>
      <c r="AB17" s="80" t="s">
        <v>515</v>
      </c>
      <c r="AC17" s="80" t="s">
        <v>56</v>
      </c>
      <c r="AD17" s="80" t="s">
        <v>380</v>
      </c>
      <c r="AE17" s="80" t="s">
        <v>142</v>
      </c>
      <c r="AF17" s="80" t="s">
        <v>16</v>
      </c>
      <c r="AG17" s="81">
        <v>2004</v>
      </c>
      <c r="AH17" s="79"/>
      <c r="AJ17" t="s">
        <v>526</v>
      </c>
      <c r="AK17">
        <v>101</v>
      </c>
      <c r="AM17" t="s">
        <v>517</v>
      </c>
    </row>
    <row r="18" spans="1:39" x14ac:dyDescent="0.25">
      <c r="A18">
        <v>206</v>
      </c>
      <c r="B18" t="s">
        <v>35</v>
      </c>
      <c r="D18" s="46">
        <f t="shared" si="10"/>
        <v>8216</v>
      </c>
      <c r="E18" s="46" t="str">
        <f t="shared" si="11"/>
        <v>ESP</v>
      </c>
      <c r="F18" s="46">
        <f t="shared" si="12"/>
        <v>101</v>
      </c>
      <c r="G18" s="46" t="str">
        <f t="shared" si="13"/>
        <v>A1</v>
      </c>
      <c r="H18" s="46" t="str">
        <f t="shared" si="14"/>
        <v>BONALUQUE Sergio</v>
      </c>
      <c r="I18" s="46" t="str">
        <f t="shared" si="15"/>
        <v>JUV-2</v>
      </c>
      <c r="J18" s="46">
        <f t="shared" si="16"/>
        <v>8216</v>
      </c>
      <c r="K18" s="46" t="str">
        <f t="shared" si="17"/>
        <v>HOSPIT</v>
      </c>
      <c r="L18" s="46" t="str">
        <f t="shared" si="18"/>
        <v/>
      </c>
      <c r="P18">
        <v>16</v>
      </c>
      <c r="Q18" t="str">
        <f t="shared" si="19"/>
        <v>ESP</v>
      </c>
      <c r="R18">
        <f t="shared" si="20"/>
        <v>101</v>
      </c>
      <c r="S18" t="str">
        <f t="shared" si="21"/>
        <v>A1</v>
      </c>
      <c r="T18" t="str">
        <f t="shared" si="22"/>
        <v>BONALUQUE Sergio</v>
      </c>
      <c r="U18" t="str">
        <f t="shared" si="23"/>
        <v>JUV-2</v>
      </c>
      <c r="V18" s="86">
        <f t="shared" si="24"/>
        <v>8216</v>
      </c>
      <c r="W18" t="str">
        <f t="shared" si="25"/>
        <v>HOSPIT</v>
      </c>
      <c r="X18" t="str">
        <f t="shared" si="26"/>
        <v/>
      </c>
      <c r="Z18" s="79">
        <v>8216</v>
      </c>
      <c r="AA18" s="80" t="s">
        <v>238</v>
      </c>
      <c r="AB18" s="80" t="s">
        <v>515</v>
      </c>
      <c r="AC18" s="80" t="s">
        <v>56</v>
      </c>
      <c r="AD18" s="80" t="s">
        <v>380</v>
      </c>
      <c r="AE18" s="80" t="s">
        <v>142</v>
      </c>
      <c r="AF18" s="80" t="s">
        <v>62</v>
      </c>
      <c r="AG18" s="81">
        <v>2004</v>
      </c>
      <c r="AH18" s="79"/>
      <c r="AJ18" t="s">
        <v>526</v>
      </c>
      <c r="AK18">
        <v>101</v>
      </c>
      <c r="AM18" t="s">
        <v>517</v>
      </c>
    </row>
    <row r="19" spans="1:39" x14ac:dyDescent="0.25">
      <c r="A19">
        <v>207</v>
      </c>
      <c r="B19" t="s">
        <v>351</v>
      </c>
      <c r="D19" s="46">
        <f t="shared" si="10"/>
        <v>8444</v>
      </c>
      <c r="E19" s="46" t="str">
        <f t="shared" si="11"/>
        <v>ESP</v>
      </c>
      <c r="F19" s="46">
        <f t="shared" si="12"/>
        <v>101</v>
      </c>
      <c r="G19" s="46" t="str">
        <f t="shared" si="13"/>
        <v>B</v>
      </c>
      <c r="H19" s="46" t="str">
        <f t="shared" si="14"/>
        <v>PANADES Enrique</v>
      </c>
      <c r="I19" s="46" t="str">
        <f t="shared" si="15"/>
        <v>V+65</v>
      </c>
      <c r="J19" s="46">
        <f t="shared" si="16"/>
        <v>8444</v>
      </c>
      <c r="K19" s="46" t="str">
        <f t="shared" si="17"/>
        <v>HOSPIT</v>
      </c>
      <c r="L19" s="46" t="str">
        <f t="shared" si="18"/>
        <v/>
      </c>
      <c r="P19">
        <v>17</v>
      </c>
      <c r="Q19" t="str">
        <f t="shared" si="19"/>
        <v>ESP</v>
      </c>
      <c r="R19">
        <f t="shared" si="20"/>
        <v>101</v>
      </c>
      <c r="S19" t="str">
        <f t="shared" si="21"/>
        <v>B</v>
      </c>
      <c r="T19" t="str">
        <f t="shared" si="22"/>
        <v>PANADES Enrique</v>
      </c>
      <c r="U19" t="str">
        <f t="shared" si="23"/>
        <v>V+65</v>
      </c>
      <c r="V19" s="86">
        <f t="shared" si="24"/>
        <v>8444</v>
      </c>
      <c r="W19" t="str">
        <f t="shared" si="25"/>
        <v>HOSPIT</v>
      </c>
      <c r="X19" t="str">
        <f t="shared" si="26"/>
        <v/>
      </c>
      <c r="Z19" s="79">
        <v>8444</v>
      </c>
      <c r="AA19" s="80" t="s">
        <v>153</v>
      </c>
      <c r="AB19" s="80" t="s">
        <v>515</v>
      </c>
      <c r="AC19" s="80" t="s">
        <v>56</v>
      </c>
      <c r="AD19" s="80" t="s">
        <v>374</v>
      </c>
      <c r="AE19" s="80" t="s">
        <v>142</v>
      </c>
      <c r="AF19" s="80" t="s">
        <v>16</v>
      </c>
      <c r="AG19" s="81">
        <v>1954</v>
      </c>
      <c r="AH19" s="79"/>
      <c r="AJ19" t="s">
        <v>526</v>
      </c>
      <c r="AK19">
        <v>101</v>
      </c>
      <c r="AM19" t="s">
        <v>517</v>
      </c>
    </row>
    <row r="20" spans="1:39" x14ac:dyDescent="0.25">
      <c r="A20">
        <v>208</v>
      </c>
      <c r="B20" t="s">
        <v>33</v>
      </c>
      <c r="D20" s="46">
        <f t="shared" si="10"/>
        <v>8843</v>
      </c>
      <c r="E20" s="46" t="str">
        <f t="shared" si="11"/>
        <v>ESP</v>
      </c>
      <c r="F20" s="46">
        <f t="shared" si="12"/>
        <v>101</v>
      </c>
      <c r="G20" s="46" t="str">
        <f t="shared" si="13"/>
        <v>A2</v>
      </c>
      <c r="H20" s="46" t="str">
        <f t="shared" si="14"/>
        <v>COSTA Tomas</v>
      </c>
      <c r="I20" s="46" t="str">
        <f t="shared" si="15"/>
        <v>S21-1</v>
      </c>
      <c r="J20" s="46">
        <f t="shared" si="16"/>
        <v>8843</v>
      </c>
      <c r="K20" s="46" t="str">
        <f t="shared" si="17"/>
        <v>HOSPIT</v>
      </c>
      <c r="L20" s="46" t="str">
        <f t="shared" si="18"/>
        <v/>
      </c>
      <c r="P20">
        <v>18</v>
      </c>
      <c r="Q20" t="str">
        <f t="shared" si="19"/>
        <v>ESP</v>
      </c>
      <c r="R20">
        <f t="shared" si="20"/>
        <v>101</v>
      </c>
      <c r="S20" t="str">
        <f t="shared" si="21"/>
        <v>A2</v>
      </c>
      <c r="T20" t="str">
        <f t="shared" si="22"/>
        <v>COSTA Tomas</v>
      </c>
      <c r="U20" t="str">
        <f t="shared" si="23"/>
        <v>S21-1</v>
      </c>
      <c r="V20" s="86">
        <f t="shared" si="24"/>
        <v>8843</v>
      </c>
      <c r="W20" t="str">
        <f t="shared" si="25"/>
        <v>HOSPIT</v>
      </c>
      <c r="X20" t="str">
        <f t="shared" si="26"/>
        <v/>
      </c>
      <c r="Z20" s="79">
        <v>8843</v>
      </c>
      <c r="AA20" s="80" t="s">
        <v>218</v>
      </c>
      <c r="AB20" s="80" t="s">
        <v>515</v>
      </c>
      <c r="AC20" s="80" t="s">
        <v>56</v>
      </c>
      <c r="AD20" s="80" t="s">
        <v>377</v>
      </c>
      <c r="AE20" s="80" t="s">
        <v>142</v>
      </c>
      <c r="AF20" s="80" t="s">
        <v>77</v>
      </c>
      <c r="AG20" s="81">
        <v>2002</v>
      </c>
      <c r="AH20" s="79"/>
      <c r="AJ20" t="s">
        <v>526</v>
      </c>
      <c r="AK20">
        <v>101</v>
      </c>
      <c r="AM20" t="s">
        <v>517</v>
      </c>
    </row>
    <row r="21" spans="1:39" x14ac:dyDescent="0.25">
      <c r="A21">
        <v>209</v>
      </c>
      <c r="B21" t="s">
        <v>352</v>
      </c>
      <c r="D21" s="46">
        <f t="shared" si="10"/>
        <v>8845</v>
      </c>
      <c r="E21" s="46" t="str">
        <f t="shared" si="11"/>
        <v>ESP</v>
      </c>
      <c r="F21" s="46">
        <f t="shared" si="12"/>
        <v>101</v>
      </c>
      <c r="G21" s="46" t="str">
        <f t="shared" si="13"/>
        <v>A2</v>
      </c>
      <c r="H21" s="46" t="str">
        <f t="shared" si="14"/>
        <v>GUARCH Roger</v>
      </c>
      <c r="I21" s="46" t="str">
        <f t="shared" si="15"/>
        <v>V+40</v>
      </c>
      <c r="J21" s="46">
        <f t="shared" si="16"/>
        <v>8845</v>
      </c>
      <c r="K21" s="46" t="str">
        <f t="shared" si="17"/>
        <v>HOSPIT</v>
      </c>
      <c r="L21" s="46" t="str">
        <f t="shared" si="18"/>
        <v/>
      </c>
      <c r="P21">
        <v>19</v>
      </c>
      <c r="Q21" t="str">
        <f t="shared" si="19"/>
        <v>ESP</v>
      </c>
      <c r="R21">
        <f t="shared" si="20"/>
        <v>101</v>
      </c>
      <c r="S21" t="str">
        <f t="shared" si="21"/>
        <v>A2</v>
      </c>
      <c r="T21" t="str">
        <f t="shared" si="22"/>
        <v>GUARCH Roger</v>
      </c>
      <c r="U21" t="str">
        <f t="shared" si="23"/>
        <v>V+40</v>
      </c>
      <c r="V21" s="86">
        <f t="shared" si="24"/>
        <v>8845</v>
      </c>
      <c r="W21" t="str">
        <f t="shared" si="25"/>
        <v>HOSPIT</v>
      </c>
      <c r="X21" t="str">
        <f t="shared" si="26"/>
        <v/>
      </c>
      <c r="Z21" s="79">
        <v>8845</v>
      </c>
      <c r="AA21" s="80" t="s">
        <v>149</v>
      </c>
      <c r="AB21" s="80" t="s">
        <v>515</v>
      </c>
      <c r="AC21" s="80" t="s">
        <v>56</v>
      </c>
      <c r="AD21" s="80" t="s">
        <v>376</v>
      </c>
      <c r="AE21" s="80" t="s">
        <v>142</v>
      </c>
      <c r="AF21" s="80" t="s">
        <v>77</v>
      </c>
      <c r="AG21" s="81">
        <v>1975</v>
      </c>
      <c r="AH21" s="79"/>
      <c r="AJ21" t="s">
        <v>526</v>
      </c>
      <c r="AK21">
        <v>101</v>
      </c>
      <c r="AM21" t="s">
        <v>517</v>
      </c>
    </row>
    <row r="22" spans="1:39" x14ac:dyDescent="0.25">
      <c r="A22">
        <v>210</v>
      </c>
      <c r="B22" t="s">
        <v>353</v>
      </c>
      <c r="D22" s="46">
        <f t="shared" si="10"/>
        <v>8977</v>
      </c>
      <c r="E22" s="46" t="str">
        <f t="shared" si="11"/>
        <v>ESP</v>
      </c>
      <c r="F22" s="46">
        <f t="shared" si="12"/>
        <v>101</v>
      </c>
      <c r="G22" s="46" t="str">
        <f t="shared" si="13"/>
        <v>A2</v>
      </c>
      <c r="H22" s="46" t="str">
        <f t="shared" si="14"/>
        <v>COMAS Pol</v>
      </c>
      <c r="I22" s="46" t="str">
        <f t="shared" si="15"/>
        <v>S21-2</v>
      </c>
      <c r="J22" s="46">
        <f t="shared" si="16"/>
        <v>8977</v>
      </c>
      <c r="K22" s="46" t="str">
        <f t="shared" si="17"/>
        <v>HOSPIT</v>
      </c>
      <c r="L22" s="46" t="str">
        <f t="shared" si="18"/>
        <v/>
      </c>
      <c r="P22">
        <v>20</v>
      </c>
      <c r="Q22" t="str">
        <f t="shared" si="19"/>
        <v>ESP</v>
      </c>
      <c r="R22">
        <f t="shared" si="20"/>
        <v>101</v>
      </c>
      <c r="S22" t="str">
        <f t="shared" si="21"/>
        <v>A2</v>
      </c>
      <c r="T22" t="str">
        <f t="shared" si="22"/>
        <v>COMAS Pol</v>
      </c>
      <c r="U22" t="str">
        <f t="shared" si="23"/>
        <v>S21-2</v>
      </c>
      <c r="V22" s="86">
        <f t="shared" si="24"/>
        <v>8977</v>
      </c>
      <c r="W22" t="str">
        <f t="shared" si="25"/>
        <v>HOSPIT</v>
      </c>
      <c r="X22" t="str">
        <f t="shared" si="26"/>
        <v/>
      </c>
      <c r="Z22" s="79">
        <v>8977</v>
      </c>
      <c r="AA22" s="80" t="s">
        <v>145</v>
      </c>
      <c r="AB22" s="80" t="s">
        <v>515</v>
      </c>
      <c r="AC22" s="80" t="s">
        <v>56</v>
      </c>
      <c r="AD22" s="80" t="s">
        <v>385</v>
      </c>
      <c r="AE22" s="80" t="s">
        <v>142</v>
      </c>
      <c r="AF22" s="80" t="s">
        <v>77</v>
      </c>
      <c r="AG22" s="81">
        <v>2001</v>
      </c>
      <c r="AH22" s="79"/>
      <c r="AJ22" t="s">
        <v>526</v>
      </c>
      <c r="AK22">
        <v>101</v>
      </c>
      <c r="AM22" t="s">
        <v>517</v>
      </c>
    </row>
    <row r="23" spans="1:39" x14ac:dyDescent="0.25">
      <c r="A23">
        <v>301</v>
      </c>
      <c r="B23" t="s">
        <v>45</v>
      </c>
      <c r="D23" s="46">
        <f t="shared" si="10"/>
        <v>10975</v>
      </c>
      <c r="E23" s="46" t="str">
        <f t="shared" si="11"/>
        <v>ESP</v>
      </c>
      <c r="F23" s="46">
        <f t="shared" si="12"/>
        <v>101</v>
      </c>
      <c r="G23" s="46" t="str">
        <f t="shared" si="13"/>
        <v>B</v>
      </c>
      <c r="H23" s="46" t="str">
        <f t="shared" si="14"/>
        <v>MUNIESA Victor</v>
      </c>
      <c r="I23" s="46" t="str">
        <f t="shared" si="15"/>
        <v>JUV-1</v>
      </c>
      <c r="J23" s="46">
        <f t="shared" si="16"/>
        <v>10975</v>
      </c>
      <c r="K23" s="46" t="str">
        <f t="shared" si="17"/>
        <v>HOSPIT</v>
      </c>
      <c r="L23" s="46" t="str">
        <f t="shared" si="18"/>
        <v/>
      </c>
      <c r="P23">
        <v>21</v>
      </c>
      <c r="Q23" t="str">
        <f t="shared" si="19"/>
        <v>ESP</v>
      </c>
      <c r="R23">
        <f t="shared" si="20"/>
        <v>101</v>
      </c>
      <c r="S23" t="str">
        <f t="shared" si="21"/>
        <v>B</v>
      </c>
      <c r="T23" t="str">
        <f t="shared" si="22"/>
        <v>MUNIESA Victor</v>
      </c>
      <c r="U23" t="str">
        <f t="shared" si="23"/>
        <v>JUV-1</v>
      </c>
      <c r="V23" s="86">
        <f t="shared" si="24"/>
        <v>10975</v>
      </c>
      <c r="W23" t="str">
        <f t="shared" si="25"/>
        <v>HOSPIT</v>
      </c>
      <c r="X23" t="str">
        <f t="shared" si="26"/>
        <v/>
      </c>
      <c r="Z23" s="79">
        <v>10975</v>
      </c>
      <c r="AA23" s="80" t="s">
        <v>152</v>
      </c>
      <c r="AB23" s="80" t="s">
        <v>515</v>
      </c>
      <c r="AC23" s="80" t="s">
        <v>56</v>
      </c>
      <c r="AD23" s="80" t="s">
        <v>373</v>
      </c>
      <c r="AE23" s="80" t="s">
        <v>142</v>
      </c>
      <c r="AF23" s="80" t="s">
        <v>16</v>
      </c>
      <c r="AG23" s="81">
        <v>2005</v>
      </c>
      <c r="AH23" s="79"/>
      <c r="AJ23" t="s">
        <v>526</v>
      </c>
      <c r="AK23">
        <v>101</v>
      </c>
      <c r="AM23" t="s">
        <v>517</v>
      </c>
    </row>
    <row r="24" spans="1:39" x14ac:dyDescent="0.25">
      <c r="A24">
        <v>302</v>
      </c>
      <c r="B24" t="s">
        <v>351</v>
      </c>
      <c r="D24" s="46">
        <f t="shared" si="10"/>
        <v>11361</v>
      </c>
      <c r="E24" s="46" t="str">
        <f t="shared" si="11"/>
        <v>ESP</v>
      </c>
      <c r="F24" s="46">
        <f t="shared" si="12"/>
        <v>101</v>
      </c>
      <c r="G24" s="46" t="str">
        <f t="shared" si="13"/>
        <v>B</v>
      </c>
      <c r="H24" s="46" t="str">
        <f t="shared" si="14"/>
        <v>COSTA Joao Miguel</v>
      </c>
      <c r="I24" s="46" t="str">
        <f t="shared" si="15"/>
        <v>INF-2</v>
      </c>
      <c r="J24" s="46">
        <f t="shared" si="16"/>
        <v>11361</v>
      </c>
      <c r="K24" s="46" t="str">
        <f t="shared" si="17"/>
        <v>HOSPIT</v>
      </c>
      <c r="L24" s="46" t="str">
        <f t="shared" si="18"/>
        <v/>
      </c>
      <c r="P24">
        <v>22</v>
      </c>
      <c r="Q24" t="str">
        <f t="shared" si="19"/>
        <v>ESP</v>
      </c>
      <c r="R24">
        <f t="shared" si="20"/>
        <v>101</v>
      </c>
      <c r="S24" t="str">
        <f t="shared" si="21"/>
        <v>B</v>
      </c>
      <c r="T24" t="str">
        <f t="shared" si="22"/>
        <v>COSTA Joao Miguel</v>
      </c>
      <c r="U24" t="str">
        <f t="shared" si="23"/>
        <v>INF-2</v>
      </c>
      <c r="V24" s="86">
        <f t="shared" si="24"/>
        <v>11361</v>
      </c>
      <c r="W24" t="str">
        <f t="shared" si="25"/>
        <v>HOSPIT</v>
      </c>
      <c r="X24" t="str">
        <f t="shared" si="26"/>
        <v/>
      </c>
      <c r="Z24" s="79">
        <v>11361</v>
      </c>
      <c r="AA24" s="80" t="s">
        <v>146</v>
      </c>
      <c r="AB24" s="80" t="s">
        <v>515</v>
      </c>
      <c r="AC24" s="80" t="s">
        <v>56</v>
      </c>
      <c r="AD24" s="80" t="s">
        <v>371</v>
      </c>
      <c r="AE24" s="80" t="s">
        <v>142</v>
      </c>
      <c r="AF24" s="80" t="s">
        <v>16</v>
      </c>
      <c r="AG24" s="81">
        <v>2006</v>
      </c>
      <c r="AH24" s="79"/>
      <c r="AJ24" t="s">
        <v>526</v>
      </c>
      <c r="AK24">
        <v>101</v>
      </c>
      <c r="AM24" t="s">
        <v>517</v>
      </c>
    </row>
    <row r="25" spans="1:39" x14ac:dyDescent="0.25">
      <c r="A25">
        <v>303</v>
      </c>
      <c r="B25" t="s">
        <v>38</v>
      </c>
      <c r="D25" s="46">
        <f t="shared" si="10"/>
        <v>11575</v>
      </c>
      <c r="E25" s="46" t="str">
        <f t="shared" si="11"/>
        <v>ESP</v>
      </c>
      <c r="F25" s="46">
        <f t="shared" si="12"/>
        <v>101</v>
      </c>
      <c r="G25" s="46" t="str">
        <f t="shared" si="13"/>
        <v>A1</v>
      </c>
      <c r="H25" s="46" t="str">
        <f t="shared" si="14"/>
        <v>PLAZAS Gustavo</v>
      </c>
      <c r="I25" s="46" t="str">
        <f t="shared" si="15"/>
        <v>SEN</v>
      </c>
      <c r="J25" s="46">
        <f t="shared" si="16"/>
        <v>11575</v>
      </c>
      <c r="K25" s="46" t="str">
        <f t="shared" si="17"/>
        <v>HOSPIT</v>
      </c>
      <c r="L25" s="46" t="str">
        <f t="shared" si="18"/>
        <v/>
      </c>
      <c r="P25">
        <v>23</v>
      </c>
      <c r="Q25" t="str">
        <f t="shared" si="19"/>
        <v>ESP</v>
      </c>
      <c r="R25">
        <f t="shared" si="20"/>
        <v>101</v>
      </c>
      <c r="S25" t="str">
        <f t="shared" si="21"/>
        <v>A1</v>
      </c>
      <c r="T25" t="str">
        <f t="shared" si="22"/>
        <v>PLAZAS Gustavo</v>
      </c>
      <c r="U25" t="str">
        <f t="shared" si="23"/>
        <v>SEN</v>
      </c>
      <c r="V25" s="86">
        <f t="shared" si="24"/>
        <v>11575</v>
      </c>
      <c r="W25" t="str">
        <f t="shared" si="25"/>
        <v>HOSPIT</v>
      </c>
      <c r="X25" t="str">
        <f t="shared" si="26"/>
        <v/>
      </c>
      <c r="Z25" s="79">
        <v>11575</v>
      </c>
      <c r="AA25" s="80" t="s">
        <v>221</v>
      </c>
      <c r="AB25" s="80" t="s">
        <v>515</v>
      </c>
      <c r="AC25" s="80" t="s">
        <v>56</v>
      </c>
      <c r="AD25" s="80" t="s">
        <v>64</v>
      </c>
      <c r="AE25" s="80" t="s">
        <v>142</v>
      </c>
      <c r="AF25" s="80" t="s">
        <v>62</v>
      </c>
      <c r="AG25" s="81">
        <v>1988</v>
      </c>
      <c r="AH25" s="79"/>
      <c r="AJ25" t="s">
        <v>526</v>
      </c>
      <c r="AK25">
        <v>101</v>
      </c>
      <c r="AM25" t="s">
        <v>517</v>
      </c>
    </row>
    <row r="26" spans="1:39" x14ac:dyDescent="0.25">
      <c r="A26">
        <v>304</v>
      </c>
      <c r="B26" t="s">
        <v>354</v>
      </c>
      <c r="D26" s="46">
        <f t="shared" si="10"/>
        <v>11590</v>
      </c>
      <c r="E26" s="46" t="str">
        <f t="shared" si="11"/>
        <v>ESP</v>
      </c>
      <c r="F26" s="46">
        <f t="shared" si="12"/>
        <v>101</v>
      </c>
      <c r="G26" s="46" t="str">
        <f t="shared" si="13"/>
        <v>B</v>
      </c>
      <c r="H26" s="46" t="str">
        <f t="shared" si="14"/>
        <v>MUNIESA Ruben</v>
      </c>
      <c r="I26" s="46" t="str">
        <f t="shared" si="15"/>
        <v>INF-1</v>
      </c>
      <c r="J26" s="46">
        <f t="shared" si="16"/>
        <v>11590</v>
      </c>
      <c r="K26" s="46" t="str">
        <f t="shared" si="17"/>
        <v>HOSPIT</v>
      </c>
      <c r="L26" s="46" t="str">
        <f t="shared" si="18"/>
        <v/>
      </c>
      <c r="P26">
        <v>24</v>
      </c>
      <c r="Q26" t="str">
        <f t="shared" si="19"/>
        <v>ESP</v>
      </c>
      <c r="R26">
        <f t="shared" si="20"/>
        <v>101</v>
      </c>
      <c r="S26" t="str">
        <f t="shared" si="21"/>
        <v>B</v>
      </c>
      <c r="T26" t="str">
        <f t="shared" si="22"/>
        <v>MUNIESA Ruben</v>
      </c>
      <c r="U26" t="str">
        <f t="shared" si="23"/>
        <v>INF-1</v>
      </c>
      <c r="V26" s="86">
        <f t="shared" si="24"/>
        <v>11590</v>
      </c>
      <c r="W26" t="str">
        <f t="shared" si="25"/>
        <v>HOSPIT</v>
      </c>
      <c r="X26" t="str">
        <f t="shared" si="26"/>
        <v/>
      </c>
      <c r="Z26" s="79">
        <v>11590</v>
      </c>
      <c r="AA26" s="80" t="s">
        <v>151</v>
      </c>
      <c r="AB26" s="80" t="s">
        <v>515</v>
      </c>
      <c r="AC26" s="80" t="s">
        <v>56</v>
      </c>
      <c r="AD26" s="80" t="s">
        <v>370</v>
      </c>
      <c r="AE26" s="80" t="s">
        <v>142</v>
      </c>
      <c r="AF26" s="80" t="s">
        <v>16</v>
      </c>
      <c r="AG26" s="81">
        <v>2007</v>
      </c>
      <c r="AH26" s="79"/>
      <c r="AJ26" t="s">
        <v>526</v>
      </c>
      <c r="AK26">
        <v>101</v>
      </c>
      <c r="AM26" t="s">
        <v>517</v>
      </c>
    </row>
    <row r="27" spans="1:39" x14ac:dyDescent="0.25">
      <c r="A27">
        <v>305</v>
      </c>
      <c r="B27" t="s">
        <v>46</v>
      </c>
      <c r="D27" s="46">
        <f t="shared" si="10"/>
        <v>11592</v>
      </c>
      <c r="E27" s="46" t="str">
        <f t="shared" si="11"/>
        <v>ESP</v>
      </c>
      <c r="F27" s="46">
        <f t="shared" si="12"/>
        <v>101</v>
      </c>
      <c r="G27" s="46" t="str">
        <f t="shared" si="13"/>
        <v>B</v>
      </c>
      <c r="H27" s="46" t="str">
        <f t="shared" si="14"/>
        <v>SANCHÍS Marc</v>
      </c>
      <c r="I27" s="46" t="str">
        <f t="shared" si="15"/>
        <v>ALE-2</v>
      </c>
      <c r="J27" s="46">
        <f t="shared" si="16"/>
        <v>11592</v>
      </c>
      <c r="K27" s="46" t="str">
        <f t="shared" si="17"/>
        <v>HOSPIT</v>
      </c>
      <c r="L27" s="46" t="str">
        <f t="shared" si="18"/>
        <v/>
      </c>
      <c r="P27">
        <v>25</v>
      </c>
      <c r="Q27" t="str">
        <f t="shared" si="19"/>
        <v>ESP</v>
      </c>
      <c r="R27">
        <f t="shared" si="20"/>
        <v>101</v>
      </c>
      <c r="S27" t="str">
        <f t="shared" si="21"/>
        <v>B</v>
      </c>
      <c r="T27" t="str">
        <f t="shared" si="22"/>
        <v>SANCHÍS Marc</v>
      </c>
      <c r="U27" t="str">
        <f t="shared" si="23"/>
        <v>ALE-2</v>
      </c>
      <c r="V27" s="86">
        <f t="shared" si="24"/>
        <v>11592</v>
      </c>
      <c r="W27" t="str">
        <f t="shared" si="25"/>
        <v>HOSPIT</v>
      </c>
      <c r="X27" t="str">
        <f t="shared" si="26"/>
        <v/>
      </c>
      <c r="Z27" s="79">
        <v>11592</v>
      </c>
      <c r="AA27" s="80" t="s">
        <v>158</v>
      </c>
      <c r="AB27" s="80" t="s">
        <v>515</v>
      </c>
      <c r="AC27" s="80" t="s">
        <v>56</v>
      </c>
      <c r="AD27" s="80" t="s">
        <v>378</v>
      </c>
      <c r="AE27" s="80" t="s">
        <v>142</v>
      </c>
      <c r="AF27" s="80" t="s">
        <v>16</v>
      </c>
      <c r="AG27" s="81">
        <v>2008</v>
      </c>
      <c r="AH27" s="79"/>
      <c r="AJ27" t="s">
        <v>526</v>
      </c>
      <c r="AK27">
        <v>101</v>
      </c>
      <c r="AM27" t="s">
        <v>517</v>
      </c>
    </row>
    <row r="28" spans="1:39" x14ac:dyDescent="0.25">
      <c r="A28">
        <v>306</v>
      </c>
      <c r="B28" t="s">
        <v>355</v>
      </c>
      <c r="D28" s="46">
        <f t="shared" si="10"/>
        <v>11888</v>
      </c>
      <c r="E28" s="46" t="str">
        <f t="shared" si="11"/>
        <v>ESP</v>
      </c>
      <c r="F28" s="46">
        <f t="shared" si="12"/>
        <v>101</v>
      </c>
      <c r="G28" s="46" t="str">
        <f t="shared" si="13"/>
        <v>B</v>
      </c>
      <c r="H28" s="46" t="str">
        <f t="shared" si="14"/>
        <v>PINAZO Carlos</v>
      </c>
      <c r="I28" s="46" t="str">
        <f t="shared" si="15"/>
        <v>INF-1</v>
      </c>
      <c r="J28" s="46">
        <f t="shared" si="16"/>
        <v>11888</v>
      </c>
      <c r="K28" s="46" t="str">
        <f t="shared" si="17"/>
        <v>HOSPIT</v>
      </c>
      <c r="L28" s="46" t="str">
        <f t="shared" si="18"/>
        <v/>
      </c>
      <c r="P28">
        <v>26</v>
      </c>
      <c r="Q28" t="str">
        <f t="shared" si="19"/>
        <v>ESP</v>
      </c>
      <c r="R28">
        <f t="shared" si="20"/>
        <v>101</v>
      </c>
      <c r="S28" t="str">
        <f t="shared" si="21"/>
        <v>B</v>
      </c>
      <c r="T28" t="str">
        <f t="shared" si="22"/>
        <v>PINAZO Carlos</v>
      </c>
      <c r="U28" t="str">
        <f t="shared" si="23"/>
        <v>INF-1</v>
      </c>
      <c r="V28" s="86">
        <f t="shared" si="24"/>
        <v>11888</v>
      </c>
      <c r="W28" t="str">
        <f t="shared" si="25"/>
        <v>HOSPIT</v>
      </c>
      <c r="X28" t="str">
        <f t="shared" si="26"/>
        <v/>
      </c>
      <c r="Z28" s="79">
        <v>11888</v>
      </c>
      <c r="AA28" s="80" t="s">
        <v>154</v>
      </c>
      <c r="AB28" s="80" t="s">
        <v>515</v>
      </c>
      <c r="AC28" s="80" t="s">
        <v>56</v>
      </c>
      <c r="AD28" s="80" t="s">
        <v>370</v>
      </c>
      <c r="AE28" s="80" t="s">
        <v>142</v>
      </c>
      <c r="AF28" s="80" t="s">
        <v>16</v>
      </c>
      <c r="AG28" s="81">
        <v>2007</v>
      </c>
      <c r="AH28" s="79"/>
      <c r="AJ28" t="s">
        <v>526</v>
      </c>
      <c r="AK28">
        <v>101</v>
      </c>
      <c r="AM28" t="s">
        <v>517</v>
      </c>
    </row>
    <row r="29" spans="1:39" x14ac:dyDescent="0.25">
      <c r="A29">
        <v>307</v>
      </c>
      <c r="B29" t="s">
        <v>356</v>
      </c>
      <c r="D29" s="46">
        <f t="shared" si="10"/>
        <v>12483</v>
      </c>
      <c r="E29" s="46" t="str">
        <f t="shared" si="11"/>
        <v>ESP</v>
      </c>
      <c r="F29" s="46">
        <f t="shared" si="12"/>
        <v>101</v>
      </c>
      <c r="G29" s="46" t="str">
        <f t="shared" si="13"/>
        <v>B</v>
      </c>
      <c r="H29" s="46" t="str">
        <f t="shared" si="14"/>
        <v>DOMINGUEZ Pablo</v>
      </c>
      <c r="I29" s="46" t="str">
        <f t="shared" si="15"/>
        <v>INF-2</v>
      </c>
      <c r="J29" s="46">
        <f t="shared" si="16"/>
        <v>12483</v>
      </c>
      <c r="K29" s="46" t="str">
        <f t="shared" si="17"/>
        <v>HOSPIT</v>
      </c>
      <c r="L29" s="46" t="str">
        <f t="shared" si="18"/>
        <v/>
      </c>
      <c r="P29">
        <v>27</v>
      </c>
      <c r="Q29" t="str">
        <f t="shared" si="19"/>
        <v>ESP</v>
      </c>
      <c r="R29">
        <f t="shared" si="20"/>
        <v>101</v>
      </c>
      <c r="S29" t="str">
        <f t="shared" si="21"/>
        <v>B</v>
      </c>
      <c r="T29" t="str">
        <f t="shared" si="22"/>
        <v>DOMINGUEZ Pablo</v>
      </c>
      <c r="U29" t="str">
        <f t="shared" si="23"/>
        <v>INF-2</v>
      </c>
      <c r="V29" s="86">
        <f t="shared" si="24"/>
        <v>12483</v>
      </c>
      <c r="W29" t="str">
        <f t="shared" si="25"/>
        <v>HOSPIT</v>
      </c>
      <c r="X29" t="str">
        <f t="shared" si="26"/>
        <v/>
      </c>
      <c r="Z29" s="79">
        <v>12483</v>
      </c>
      <c r="AA29" s="80" t="s">
        <v>147</v>
      </c>
      <c r="AB29" s="80" t="s">
        <v>515</v>
      </c>
      <c r="AC29" s="80" t="s">
        <v>56</v>
      </c>
      <c r="AD29" s="80" t="s">
        <v>371</v>
      </c>
      <c r="AE29" s="80" t="s">
        <v>142</v>
      </c>
      <c r="AF29" s="80" t="s">
        <v>16</v>
      </c>
      <c r="AG29" s="81">
        <v>2006</v>
      </c>
      <c r="AH29" s="79"/>
      <c r="AJ29" t="s">
        <v>526</v>
      </c>
      <c r="AK29">
        <v>101</v>
      </c>
      <c r="AM29" t="s">
        <v>517</v>
      </c>
    </row>
    <row r="30" spans="1:39" x14ac:dyDescent="0.25">
      <c r="A30">
        <v>308</v>
      </c>
      <c r="B30" t="s">
        <v>357</v>
      </c>
      <c r="D30" s="46">
        <f t="shared" si="10"/>
        <v>12792</v>
      </c>
      <c r="E30" s="46" t="str">
        <f t="shared" si="11"/>
        <v>NO NAC</v>
      </c>
      <c r="F30" s="46">
        <f t="shared" si="12"/>
        <v>101</v>
      </c>
      <c r="G30" s="46" t="str">
        <f t="shared" si="13"/>
        <v>B</v>
      </c>
      <c r="H30" s="46" t="str">
        <f t="shared" si="14"/>
        <v>QUINTERO Bethany Lyn</v>
      </c>
      <c r="I30" s="46" t="str">
        <f t="shared" si="15"/>
        <v>JUV-3</v>
      </c>
      <c r="J30" s="46">
        <f t="shared" si="16"/>
        <v>12792</v>
      </c>
      <c r="K30" s="46" t="str">
        <f t="shared" si="17"/>
        <v>HOSPIT</v>
      </c>
      <c r="L30" s="46" t="str">
        <f t="shared" si="18"/>
        <v/>
      </c>
      <c r="P30">
        <v>28</v>
      </c>
      <c r="Q30" t="str">
        <f t="shared" si="19"/>
        <v>NO NAC</v>
      </c>
      <c r="R30">
        <f t="shared" si="20"/>
        <v>101</v>
      </c>
      <c r="S30" t="str">
        <f t="shared" si="21"/>
        <v>B</v>
      </c>
      <c r="T30" t="str">
        <f t="shared" si="22"/>
        <v>QUINTERO Bethany Lyn</v>
      </c>
      <c r="U30" t="str">
        <f t="shared" si="23"/>
        <v>JUV-3</v>
      </c>
      <c r="V30" s="86">
        <f t="shared" si="24"/>
        <v>12792</v>
      </c>
      <c r="W30" t="str">
        <f t="shared" si="25"/>
        <v>HOSPIT</v>
      </c>
      <c r="X30" t="str">
        <f t="shared" si="26"/>
        <v/>
      </c>
      <c r="Z30" s="79">
        <v>12792</v>
      </c>
      <c r="AA30" s="80" t="s">
        <v>155</v>
      </c>
      <c r="AB30" s="80" t="s">
        <v>516</v>
      </c>
      <c r="AC30" s="80" t="s">
        <v>72</v>
      </c>
      <c r="AD30" s="80" t="s">
        <v>375</v>
      </c>
      <c r="AE30" s="80" t="s">
        <v>142</v>
      </c>
      <c r="AF30" s="80" t="s">
        <v>16</v>
      </c>
      <c r="AG30" s="81">
        <v>2003</v>
      </c>
      <c r="AH30" s="79"/>
      <c r="AJ30" t="s">
        <v>526</v>
      </c>
      <c r="AK30">
        <v>101</v>
      </c>
      <c r="AM30" t="s">
        <v>517</v>
      </c>
    </row>
    <row r="31" spans="1:39" x14ac:dyDescent="0.25">
      <c r="A31">
        <v>309</v>
      </c>
      <c r="B31" t="s">
        <v>358</v>
      </c>
      <c r="D31" s="46">
        <f t="shared" si="10"/>
        <v>12824</v>
      </c>
      <c r="E31" s="46" t="str">
        <f t="shared" si="11"/>
        <v>ESP</v>
      </c>
      <c r="F31" s="46">
        <f t="shared" si="12"/>
        <v>101</v>
      </c>
      <c r="G31" s="46" t="str">
        <f t="shared" si="13"/>
        <v>B</v>
      </c>
      <c r="H31" s="46" t="str">
        <f t="shared" si="14"/>
        <v>FERRÉ Marcel</v>
      </c>
      <c r="I31" s="46" t="str">
        <f t="shared" si="15"/>
        <v>INF-1</v>
      </c>
      <c r="J31" s="46">
        <f t="shared" si="16"/>
        <v>12824</v>
      </c>
      <c r="K31" s="46" t="str">
        <f t="shared" si="17"/>
        <v>HOSPIT</v>
      </c>
      <c r="L31" s="46" t="str">
        <f t="shared" si="18"/>
        <v/>
      </c>
      <c r="P31">
        <v>29</v>
      </c>
      <c r="Q31" t="str">
        <f t="shared" si="19"/>
        <v>ESP</v>
      </c>
      <c r="R31">
        <f t="shared" si="20"/>
        <v>101</v>
      </c>
      <c r="S31" t="str">
        <f t="shared" si="21"/>
        <v>B</v>
      </c>
      <c r="T31" t="str">
        <f t="shared" si="22"/>
        <v>FERRÉ Marcel</v>
      </c>
      <c r="U31" t="str">
        <f t="shared" si="23"/>
        <v>INF-1</v>
      </c>
      <c r="V31" s="86">
        <f t="shared" si="24"/>
        <v>12824</v>
      </c>
      <c r="W31" t="str">
        <f t="shared" si="25"/>
        <v>HOSPIT</v>
      </c>
      <c r="X31" t="str">
        <f t="shared" si="26"/>
        <v/>
      </c>
      <c r="Z31" s="79">
        <v>12824</v>
      </c>
      <c r="AA31" s="80" t="s">
        <v>148</v>
      </c>
      <c r="AB31" s="80" t="s">
        <v>515</v>
      </c>
      <c r="AC31" s="80" t="s">
        <v>56</v>
      </c>
      <c r="AD31" s="80" t="s">
        <v>370</v>
      </c>
      <c r="AE31" s="80" t="s">
        <v>142</v>
      </c>
      <c r="AF31" s="80" t="s">
        <v>16</v>
      </c>
      <c r="AG31" s="81">
        <v>2007</v>
      </c>
      <c r="AH31" s="79"/>
      <c r="AJ31" t="s">
        <v>526</v>
      </c>
      <c r="AK31">
        <v>101</v>
      </c>
      <c r="AM31" t="s">
        <v>517</v>
      </c>
    </row>
    <row r="32" spans="1:39" x14ac:dyDescent="0.25">
      <c r="A32">
        <v>310</v>
      </c>
      <c r="B32" t="s">
        <v>37</v>
      </c>
      <c r="D32" s="46">
        <f t="shared" si="10"/>
        <v>13092</v>
      </c>
      <c r="E32" s="46" t="str">
        <f t="shared" si="11"/>
        <v>ESP</v>
      </c>
      <c r="F32" s="46">
        <f t="shared" si="12"/>
        <v>101</v>
      </c>
      <c r="G32" s="46" t="str">
        <f t="shared" si="13"/>
        <v>A1</v>
      </c>
      <c r="H32" s="46" t="str">
        <f t="shared" si="14"/>
        <v>GUTIÉRREZ Ramiro Francisco</v>
      </c>
      <c r="I32" s="46" t="str">
        <f t="shared" si="15"/>
        <v>SEN</v>
      </c>
      <c r="J32" s="46">
        <f t="shared" si="16"/>
        <v>13092</v>
      </c>
      <c r="K32" s="46" t="str">
        <f t="shared" si="17"/>
        <v>HOSPIT</v>
      </c>
      <c r="L32" s="46" t="str">
        <f t="shared" si="18"/>
        <v/>
      </c>
      <c r="P32">
        <v>30</v>
      </c>
      <c r="Q32" t="str">
        <f t="shared" si="19"/>
        <v>ESP</v>
      </c>
      <c r="R32">
        <f t="shared" si="20"/>
        <v>101</v>
      </c>
      <c r="S32" t="str">
        <f t="shared" si="21"/>
        <v>A1</v>
      </c>
      <c r="T32" t="str">
        <f t="shared" si="22"/>
        <v>GUTIÉRREZ Ramiro Francisco</v>
      </c>
      <c r="U32" t="str">
        <f t="shared" si="23"/>
        <v>SEN</v>
      </c>
      <c r="V32" s="86">
        <f t="shared" si="24"/>
        <v>13092</v>
      </c>
      <c r="W32" t="str">
        <f t="shared" si="25"/>
        <v>HOSPIT</v>
      </c>
      <c r="X32" t="str">
        <f t="shared" si="26"/>
        <v/>
      </c>
      <c r="Z32" s="79">
        <v>13092</v>
      </c>
      <c r="AA32" s="80" t="s">
        <v>219</v>
      </c>
      <c r="AB32" s="80" t="s">
        <v>515</v>
      </c>
      <c r="AC32" s="80" t="s">
        <v>56</v>
      </c>
      <c r="AD32" s="80" t="s">
        <v>64</v>
      </c>
      <c r="AE32" s="80" t="s">
        <v>142</v>
      </c>
      <c r="AF32" s="80" t="s">
        <v>62</v>
      </c>
      <c r="AG32" s="81">
        <v>1991</v>
      </c>
      <c r="AH32" s="79"/>
      <c r="AJ32" t="s">
        <v>526</v>
      </c>
      <c r="AK32">
        <v>101</v>
      </c>
      <c r="AM32" t="s">
        <v>517</v>
      </c>
    </row>
    <row r="33" spans="4:39" x14ac:dyDescent="0.25">
      <c r="D33" s="46">
        <f t="shared" si="10"/>
        <v>13503</v>
      </c>
      <c r="E33" s="46" t="str">
        <f t="shared" si="11"/>
        <v>ESP</v>
      </c>
      <c r="F33" s="46">
        <f t="shared" si="12"/>
        <v>101</v>
      </c>
      <c r="G33" s="46" t="str">
        <f t="shared" si="13"/>
        <v>B</v>
      </c>
      <c r="H33" s="46" t="str">
        <f t="shared" si="14"/>
        <v>MOTA Alex</v>
      </c>
      <c r="I33" s="46" t="str">
        <f t="shared" si="15"/>
        <v>JUV-1</v>
      </c>
      <c r="J33" s="46">
        <f t="shared" si="16"/>
        <v>13503</v>
      </c>
      <c r="K33" s="46" t="str">
        <f t="shared" si="17"/>
        <v>HOSPIT</v>
      </c>
      <c r="L33" s="46" t="str">
        <f t="shared" si="18"/>
        <v/>
      </c>
      <c r="P33">
        <v>31</v>
      </c>
      <c r="Q33" t="str">
        <f t="shared" si="19"/>
        <v>ESP</v>
      </c>
      <c r="R33">
        <f t="shared" si="20"/>
        <v>101</v>
      </c>
      <c r="S33" t="str">
        <f t="shared" si="21"/>
        <v>B</v>
      </c>
      <c r="T33" t="str">
        <f t="shared" si="22"/>
        <v>MOTA Alex</v>
      </c>
      <c r="U33" t="str">
        <f t="shared" si="23"/>
        <v>JUV-1</v>
      </c>
      <c r="V33" s="86">
        <f t="shared" si="24"/>
        <v>13503</v>
      </c>
      <c r="W33" t="str">
        <f t="shared" si="25"/>
        <v>HOSPIT</v>
      </c>
      <c r="X33" t="str">
        <f t="shared" si="26"/>
        <v/>
      </c>
      <c r="Z33" s="79">
        <v>13503</v>
      </c>
      <c r="AA33" s="80" t="s">
        <v>381</v>
      </c>
      <c r="AB33" s="80" t="s">
        <v>515</v>
      </c>
      <c r="AC33" s="80" t="s">
        <v>56</v>
      </c>
      <c r="AD33" s="80" t="s">
        <v>373</v>
      </c>
      <c r="AE33" s="80" t="s">
        <v>142</v>
      </c>
      <c r="AF33" s="80" t="s">
        <v>16</v>
      </c>
      <c r="AG33" s="81">
        <v>2005</v>
      </c>
      <c r="AH33" s="79"/>
      <c r="AJ33" t="s">
        <v>526</v>
      </c>
      <c r="AK33">
        <v>101</v>
      </c>
      <c r="AM33" t="s">
        <v>517</v>
      </c>
    </row>
    <row r="34" spans="4:39" x14ac:dyDescent="0.25">
      <c r="D34" s="46">
        <f t="shared" si="10"/>
        <v>13550</v>
      </c>
      <c r="E34" s="46" t="str">
        <f t="shared" si="11"/>
        <v>NO NAC</v>
      </c>
      <c r="F34" s="46">
        <f t="shared" si="12"/>
        <v>101</v>
      </c>
      <c r="G34" s="46" t="str">
        <f t="shared" si="13"/>
        <v>B</v>
      </c>
      <c r="H34" s="46" t="str">
        <f t="shared" si="14"/>
        <v>RAYCHEV Krum</v>
      </c>
      <c r="I34" s="46" t="str">
        <f t="shared" si="15"/>
        <v>BEN-2</v>
      </c>
      <c r="J34" s="46">
        <f t="shared" si="16"/>
        <v>13550</v>
      </c>
      <c r="K34" s="46" t="str">
        <f t="shared" si="17"/>
        <v>HOSPIT</v>
      </c>
      <c r="L34" s="46" t="str">
        <f t="shared" si="18"/>
        <v/>
      </c>
      <c r="P34">
        <v>32</v>
      </c>
      <c r="Q34" t="str">
        <f t="shared" si="19"/>
        <v>NO NAC</v>
      </c>
      <c r="R34">
        <f t="shared" si="20"/>
        <v>101</v>
      </c>
      <c r="S34" t="str">
        <f t="shared" si="21"/>
        <v>B</v>
      </c>
      <c r="T34" t="str">
        <f t="shared" si="22"/>
        <v>RAYCHEV Krum</v>
      </c>
      <c r="U34" t="str">
        <f t="shared" si="23"/>
        <v>BEN-2</v>
      </c>
      <c r="V34" s="86">
        <f t="shared" si="24"/>
        <v>13550</v>
      </c>
      <c r="W34" t="str">
        <f t="shared" si="25"/>
        <v>HOSPIT</v>
      </c>
      <c r="X34" t="str">
        <f t="shared" si="26"/>
        <v/>
      </c>
      <c r="Z34" s="79">
        <v>13550</v>
      </c>
      <c r="AA34" s="80" t="s">
        <v>382</v>
      </c>
      <c r="AB34" s="80" t="s">
        <v>515</v>
      </c>
      <c r="AC34" s="80" t="s">
        <v>72</v>
      </c>
      <c r="AD34" s="80" t="s">
        <v>402</v>
      </c>
      <c r="AE34" s="80" t="s">
        <v>142</v>
      </c>
      <c r="AF34" s="80" t="s">
        <v>16</v>
      </c>
      <c r="AG34" s="81">
        <v>2010</v>
      </c>
      <c r="AH34" s="79" t="s">
        <v>517</v>
      </c>
      <c r="AJ34" t="s">
        <v>526</v>
      </c>
      <c r="AK34">
        <v>101</v>
      </c>
      <c r="AM34" t="s">
        <v>517</v>
      </c>
    </row>
    <row r="35" spans="4:39" x14ac:dyDescent="0.25">
      <c r="D35" s="46">
        <f t="shared" si="10"/>
        <v>13852</v>
      </c>
      <c r="E35" s="46" t="str">
        <f t="shared" si="11"/>
        <v>ESP</v>
      </c>
      <c r="F35" s="46">
        <f t="shared" si="12"/>
        <v>101</v>
      </c>
      <c r="G35" s="46" t="str">
        <f t="shared" si="13"/>
        <v>A1</v>
      </c>
      <c r="H35" s="46" t="str">
        <f t="shared" si="14"/>
        <v>MORENO Eric Juan</v>
      </c>
      <c r="I35" s="46" t="str">
        <f t="shared" si="15"/>
        <v>S21-3</v>
      </c>
      <c r="J35" s="46">
        <f t="shared" si="16"/>
        <v>13852</v>
      </c>
      <c r="K35" s="46" t="str">
        <f t="shared" si="17"/>
        <v>HOSPIT</v>
      </c>
      <c r="L35" s="46" t="str">
        <f t="shared" si="18"/>
        <v/>
      </c>
      <c r="P35">
        <v>33</v>
      </c>
      <c r="Q35" t="str">
        <f t="shared" si="19"/>
        <v>ESP</v>
      </c>
      <c r="R35">
        <f t="shared" si="20"/>
        <v>101</v>
      </c>
      <c r="S35" t="str">
        <f t="shared" si="21"/>
        <v>A1</v>
      </c>
      <c r="T35" t="str">
        <f t="shared" si="22"/>
        <v>MORENO Eric Juan</v>
      </c>
      <c r="U35" t="str">
        <f t="shared" si="23"/>
        <v>S21-3</v>
      </c>
      <c r="V35" s="86">
        <f t="shared" si="24"/>
        <v>13852</v>
      </c>
      <c r="W35" t="str">
        <f t="shared" si="25"/>
        <v>HOSPIT</v>
      </c>
      <c r="X35" t="str">
        <f t="shared" si="26"/>
        <v/>
      </c>
      <c r="Z35" s="79">
        <v>13852</v>
      </c>
      <c r="AA35" s="80" t="s">
        <v>384</v>
      </c>
      <c r="AB35" s="80" t="s">
        <v>515</v>
      </c>
      <c r="AC35" s="80" t="s">
        <v>56</v>
      </c>
      <c r="AD35" s="80" t="s">
        <v>372</v>
      </c>
      <c r="AE35" s="80" t="s">
        <v>142</v>
      </c>
      <c r="AF35" s="80" t="s">
        <v>62</v>
      </c>
      <c r="AG35" s="81">
        <v>2000</v>
      </c>
      <c r="AH35" s="79"/>
      <c r="AJ35" t="s">
        <v>526</v>
      </c>
      <c r="AK35">
        <v>101</v>
      </c>
      <c r="AM35" t="s">
        <v>517</v>
      </c>
    </row>
    <row r="36" spans="4:39" x14ac:dyDescent="0.25">
      <c r="D36" s="46">
        <f t="shared" si="10"/>
        <v>14156</v>
      </c>
      <c r="E36" s="46" t="str">
        <f t="shared" si="11"/>
        <v>NO NAC</v>
      </c>
      <c r="F36" s="46">
        <f t="shared" si="12"/>
        <v>101</v>
      </c>
      <c r="G36" s="46" t="str">
        <f t="shared" si="13"/>
        <v>B</v>
      </c>
      <c r="H36" s="46" t="str">
        <f t="shared" si="14"/>
        <v>GHASEMI Soheil</v>
      </c>
      <c r="I36" s="46" t="str">
        <f t="shared" si="15"/>
        <v>INF-1</v>
      </c>
      <c r="J36" s="46">
        <f t="shared" si="16"/>
        <v>14156</v>
      </c>
      <c r="K36" s="46" t="str">
        <f t="shared" si="17"/>
        <v>HOSPIT</v>
      </c>
      <c r="L36" s="46" t="str">
        <f t="shared" si="18"/>
        <v/>
      </c>
      <c r="P36">
        <v>34</v>
      </c>
      <c r="Q36" t="str">
        <f t="shared" si="19"/>
        <v>NO NAC</v>
      </c>
      <c r="R36">
        <f t="shared" si="20"/>
        <v>101</v>
      </c>
      <c r="S36" t="str">
        <f t="shared" si="21"/>
        <v>B</v>
      </c>
      <c r="T36" t="str">
        <f t="shared" si="22"/>
        <v>GHASEMI Soheil</v>
      </c>
      <c r="U36" t="str">
        <f t="shared" si="23"/>
        <v>INF-1</v>
      </c>
      <c r="V36" s="86">
        <f t="shared" si="24"/>
        <v>14156</v>
      </c>
      <c r="W36" t="str">
        <f t="shared" si="25"/>
        <v>HOSPIT</v>
      </c>
      <c r="X36" t="str">
        <f t="shared" si="26"/>
        <v/>
      </c>
      <c r="Z36" s="79">
        <v>14156</v>
      </c>
      <c r="AA36" s="80" t="s">
        <v>386</v>
      </c>
      <c r="AB36" s="80" t="s">
        <v>515</v>
      </c>
      <c r="AC36" s="80" t="s">
        <v>72</v>
      </c>
      <c r="AD36" s="80" t="s">
        <v>370</v>
      </c>
      <c r="AE36" s="80" t="s">
        <v>142</v>
      </c>
      <c r="AF36" s="80" t="s">
        <v>16</v>
      </c>
      <c r="AG36" s="81">
        <v>2007</v>
      </c>
      <c r="AH36" s="79"/>
      <c r="AJ36" t="s">
        <v>526</v>
      </c>
      <c r="AK36">
        <v>101</v>
      </c>
      <c r="AM36" t="s">
        <v>517</v>
      </c>
    </row>
    <row r="37" spans="4:39" x14ac:dyDescent="0.25">
      <c r="D37" s="46">
        <f t="shared" si="10"/>
        <v>220</v>
      </c>
      <c r="E37" s="46" t="str">
        <f t="shared" si="11"/>
        <v>ESP</v>
      </c>
      <c r="F37" s="46">
        <f t="shared" si="12"/>
        <v>102</v>
      </c>
      <c r="G37" s="46" t="str">
        <f t="shared" si="13"/>
        <v>B</v>
      </c>
      <c r="H37" s="46" t="str">
        <f t="shared" si="14"/>
        <v>INFANTE Julia</v>
      </c>
      <c r="I37" s="46" t="str">
        <f t="shared" si="15"/>
        <v>V+65</v>
      </c>
      <c r="J37" s="46">
        <f t="shared" si="16"/>
        <v>220</v>
      </c>
      <c r="K37" s="46" t="str">
        <f t="shared" si="17"/>
        <v>ATEN82</v>
      </c>
      <c r="L37" s="46" t="str">
        <f t="shared" si="18"/>
        <v/>
      </c>
      <c r="P37">
        <v>35</v>
      </c>
      <c r="Q37" t="str">
        <f t="shared" si="19"/>
        <v>ESP</v>
      </c>
      <c r="R37">
        <f t="shared" si="20"/>
        <v>102</v>
      </c>
      <c r="S37" t="str">
        <f t="shared" si="21"/>
        <v>B</v>
      </c>
      <c r="T37" t="str">
        <f t="shared" si="22"/>
        <v>INFANTE Julia</v>
      </c>
      <c r="U37" t="str">
        <f t="shared" si="23"/>
        <v>V+65</v>
      </c>
      <c r="V37" s="86">
        <f t="shared" si="24"/>
        <v>220</v>
      </c>
      <c r="W37" t="str">
        <f t="shared" si="25"/>
        <v>ATEN82</v>
      </c>
      <c r="X37" t="str">
        <f t="shared" si="26"/>
        <v/>
      </c>
      <c r="Z37" s="79">
        <v>220</v>
      </c>
      <c r="AA37" s="80" t="s">
        <v>242</v>
      </c>
      <c r="AB37" s="80" t="s">
        <v>516</v>
      </c>
      <c r="AC37" s="80" t="s">
        <v>56</v>
      </c>
      <c r="AD37" s="80" t="s">
        <v>374</v>
      </c>
      <c r="AE37" s="80" t="s">
        <v>237</v>
      </c>
      <c r="AF37" s="80" t="s">
        <v>16</v>
      </c>
      <c r="AG37" s="81">
        <v>1955</v>
      </c>
      <c r="AH37" s="79">
        <v>4984</v>
      </c>
      <c r="AJ37" t="s">
        <v>526</v>
      </c>
      <c r="AK37">
        <v>102</v>
      </c>
      <c r="AM37" t="s">
        <v>517</v>
      </c>
    </row>
    <row r="38" spans="4:39" x14ac:dyDescent="0.25">
      <c r="D38" s="46">
        <f t="shared" si="10"/>
        <v>458</v>
      </c>
      <c r="E38" s="46" t="str">
        <f t="shared" si="11"/>
        <v>ESP</v>
      </c>
      <c r="F38" s="46">
        <f t="shared" si="12"/>
        <v>102</v>
      </c>
      <c r="G38" s="46" t="str">
        <f t="shared" si="13"/>
        <v>B</v>
      </c>
      <c r="H38" s="46" t="str">
        <f t="shared" si="14"/>
        <v>MUÑOZ M. Elena</v>
      </c>
      <c r="I38" s="46" t="str">
        <f t="shared" si="15"/>
        <v>V+50</v>
      </c>
      <c r="J38" s="46">
        <f t="shared" si="16"/>
        <v>458</v>
      </c>
      <c r="K38" s="46" t="str">
        <f t="shared" si="17"/>
        <v>ATEN82</v>
      </c>
      <c r="L38" s="46" t="str">
        <f t="shared" si="18"/>
        <v/>
      </c>
      <c r="P38">
        <v>36</v>
      </c>
      <c r="Q38" t="str">
        <f t="shared" si="19"/>
        <v>ESP</v>
      </c>
      <c r="R38">
        <f t="shared" si="20"/>
        <v>102</v>
      </c>
      <c r="S38" t="str">
        <f t="shared" si="21"/>
        <v>B</v>
      </c>
      <c r="T38" t="str">
        <f t="shared" si="22"/>
        <v>MUÑOZ M. Elena</v>
      </c>
      <c r="U38" t="str">
        <f t="shared" si="23"/>
        <v>V+50</v>
      </c>
      <c r="V38" s="86">
        <f t="shared" si="24"/>
        <v>458</v>
      </c>
      <c r="W38" t="str">
        <f t="shared" si="25"/>
        <v>ATEN82</v>
      </c>
      <c r="X38" t="str">
        <f t="shared" si="26"/>
        <v/>
      </c>
      <c r="Z38" s="79">
        <v>458</v>
      </c>
      <c r="AA38" s="80" t="s">
        <v>245</v>
      </c>
      <c r="AB38" s="80" t="s">
        <v>516</v>
      </c>
      <c r="AC38" s="80" t="s">
        <v>56</v>
      </c>
      <c r="AD38" s="80" t="s">
        <v>368</v>
      </c>
      <c r="AE38" s="80" t="s">
        <v>237</v>
      </c>
      <c r="AF38" s="80" t="s">
        <v>16</v>
      </c>
      <c r="AG38" s="81">
        <v>1964</v>
      </c>
      <c r="AH38" s="79">
        <v>6089</v>
      </c>
      <c r="AJ38" t="s">
        <v>526</v>
      </c>
      <c r="AK38">
        <v>102</v>
      </c>
      <c r="AM38" t="s">
        <v>517</v>
      </c>
    </row>
    <row r="39" spans="4:39" x14ac:dyDescent="0.25">
      <c r="D39" s="46">
        <f t="shared" si="10"/>
        <v>654</v>
      </c>
      <c r="E39" s="46" t="str">
        <f t="shared" si="11"/>
        <v>ESP</v>
      </c>
      <c r="F39" s="46">
        <f t="shared" si="12"/>
        <v>102</v>
      </c>
      <c r="G39" s="46" t="str">
        <f t="shared" si="13"/>
        <v>A1</v>
      </c>
      <c r="H39" s="46" t="str">
        <f t="shared" si="14"/>
        <v>OSUNA Fco. Jose</v>
      </c>
      <c r="I39" s="46" t="str">
        <f t="shared" si="15"/>
        <v>V+50</v>
      </c>
      <c r="J39" s="46">
        <f t="shared" si="16"/>
        <v>654</v>
      </c>
      <c r="K39" s="46" t="str">
        <f t="shared" si="17"/>
        <v>ATEN82</v>
      </c>
      <c r="L39" s="46" t="str">
        <f t="shared" si="18"/>
        <v/>
      </c>
      <c r="P39">
        <v>37</v>
      </c>
      <c r="Q39" t="str">
        <f t="shared" si="19"/>
        <v>ESP</v>
      </c>
      <c r="R39">
        <f t="shared" si="20"/>
        <v>102</v>
      </c>
      <c r="S39" t="str">
        <f t="shared" si="21"/>
        <v>A1</v>
      </c>
      <c r="T39" t="str">
        <f t="shared" si="22"/>
        <v>OSUNA Fco. Jose</v>
      </c>
      <c r="U39" t="str">
        <f t="shared" si="23"/>
        <v>V+50</v>
      </c>
      <c r="V39" s="86">
        <f t="shared" si="24"/>
        <v>654</v>
      </c>
      <c r="W39" t="str">
        <f t="shared" si="25"/>
        <v>ATEN82</v>
      </c>
      <c r="X39" t="str">
        <f t="shared" si="26"/>
        <v/>
      </c>
      <c r="Z39" s="79">
        <v>654</v>
      </c>
      <c r="AA39" s="80" t="s">
        <v>247</v>
      </c>
      <c r="AB39" s="80" t="s">
        <v>515</v>
      </c>
      <c r="AC39" s="80" t="s">
        <v>56</v>
      </c>
      <c r="AD39" s="80" t="s">
        <v>368</v>
      </c>
      <c r="AE39" s="80" t="s">
        <v>237</v>
      </c>
      <c r="AF39" s="80" t="s">
        <v>62</v>
      </c>
      <c r="AG39" s="81">
        <v>1971</v>
      </c>
      <c r="AH39" s="79">
        <v>1318</v>
      </c>
      <c r="AJ39" t="s">
        <v>526</v>
      </c>
      <c r="AK39">
        <v>102</v>
      </c>
      <c r="AM39" t="s">
        <v>517</v>
      </c>
    </row>
    <row r="40" spans="4:39" x14ac:dyDescent="0.25">
      <c r="D40" s="46">
        <f t="shared" si="10"/>
        <v>850</v>
      </c>
      <c r="E40" s="46" t="str">
        <f t="shared" si="11"/>
        <v>ESP</v>
      </c>
      <c r="F40" s="46">
        <f t="shared" si="12"/>
        <v>102</v>
      </c>
      <c r="G40" s="46" t="str">
        <f t="shared" si="13"/>
        <v>A1</v>
      </c>
      <c r="H40" s="46" t="str">
        <f t="shared" si="14"/>
        <v>DURAN Roberto Carlos</v>
      </c>
      <c r="I40" s="46" t="str">
        <f t="shared" si="15"/>
        <v>V+40</v>
      </c>
      <c r="J40" s="46">
        <f t="shared" si="16"/>
        <v>850</v>
      </c>
      <c r="K40" s="46" t="str">
        <f t="shared" si="17"/>
        <v>ATEN82</v>
      </c>
      <c r="L40" s="46" t="str">
        <f t="shared" si="18"/>
        <v/>
      </c>
      <c r="P40">
        <v>38</v>
      </c>
      <c r="Q40" t="str">
        <f t="shared" si="19"/>
        <v>ESP</v>
      </c>
      <c r="R40">
        <f t="shared" si="20"/>
        <v>102</v>
      </c>
      <c r="S40" t="str">
        <f t="shared" si="21"/>
        <v>A1</v>
      </c>
      <c r="T40" t="str">
        <f t="shared" si="22"/>
        <v>DURAN Roberto Carlos</v>
      </c>
      <c r="U40" t="str">
        <f t="shared" si="23"/>
        <v>V+40</v>
      </c>
      <c r="V40" s="86">
        <f t="shared" si="24"/>
        <v>850</v>
      </c>
      <c r="W40" t="str">
        <f t="shared" si="25"/>
        <v>ATEN82</v>
      </c>
      <c r="X40" t="str">
        <f t="shared" si="26"/>
        <v/>
      </c>
      <c r="Z40" s="79">
        <v>850</v>
      </c>
      <c r="AA40" s="80" t="s">
        <v>240</v>
      </c>
      <c r="AB40" s="80" t="s">
        <v>515</v>
      </c>
      <c r="AC40" s="80" t="s">
        <v>56</v>
      </c>
      <c r="AD40" s="80" t="s">
        <v>376</v>
      </c>
      <c r="AE40" s="80" t="s">
        <v>237</v>
      </c>
      <c r="AF40" s="80" t="s">
        <v>62</v>
      </c>
      <c r="AG40" s="81">
        <v>1977</v>
      </c>
      <c r="AH40" s="79">
        <v>18948</v>
      </c>
      <c r="AJ40" t="s">
        <v>526</v>
      </c>
      <c r="AK40">
        <v>102</v>
      </c>
      <c r="AM40" t="s">
        <v>517</v>
      </c>
    </row>
    <row r="41" spans="4:39" x14ac:dyDescent="0.25">
      <c r="D41" s="46">
        <f t="shared" si="10"/>
        <v>947</v>
      </c>
      <c r="E41" s="46" t="str">
        <f t="shared" si="11"/>
        <v>ESP</v>
      </c>
      <c r="F41" s="46">
        <f t="shared" si="12"/>
        <v>102</v>
      </c>
      <c r="G41" s="46" t="str">
        <f t="shared" si="13"/>
        <v>B</v>
      </c>
      <c r="H41" s="46" t="str">
        <f t="shared" si="14"/>
        <v>GIMENEZ R.  Angel</v>
      </c>
      <c r="I41" s="46" t="str">
        <f t="shared" si="15"/>
        <v>V+65</v>
      </c>
      <c r="J41" s="46">
        <f t="shared" si="16"/>
        <v>947</v>
      </c>
      <c r="K41" s="46" t="str">
        <f t="shared" si="17"/>
        <v>ATEN82</v>
      </c>
      <c r="L41" s="46" t="str">
        <f t="shared" si="18"/>
        <v/>
      </c>
      <c r="P41">
        <v>39</v>
      </c>
      <c r="Q41" t="str">
        <f t="shared" si="19"/>
        <v>ESP</v>
      </c>
      <c r="R41">
        <f t="shared" si="20"/>
        <v>102</v>
      </c>
      <c r="S41" t="str">
        <f t="shared" si="21"/>
        <v>B</v>
      </c>
      <c r="T41" t="str">
        <f t="shared" si="22"/>
        <v>GIMENEZ R.  Angel</v>
      </c>
      <c r="U41" t="str">
        <f t="shared" si="23"/>
        <v>V+65</v>
      </c>
      <c r="V41" s="86">
        <f t="shared" si="24"/>
        <v>947</v>
      </c>
      <c r="W41" t="str">
        <f t="shared" si="25"/>
        <v>ATEN82</v>
      </c>
      <c r="X41" t="str">
        <f t="shared" si="26"/>
        <v/>
      </c>
      <c r="Z41" s="79">
        <v>947</v>
      </c>
      <c r="AA41" s="80" t="s">
        <v>387</v>
      </c>
      <c r="AB41" s="80" t="s">
        <v>515</v>
      </c>
      <c r="AC41" s="80" t="s">
        <v>56</v>
      </c>
      <c r="AD41" s="80" t="s">
        <v>374</v>
      </c>
      <c r="AE41" s="80" t="s">
        <v>237</v>
      </c>
      <c r="AF41" s="80" t="s">
        <v>16</v>
      </c>
      <c r="AG41" s="81">
        <v>1955</v>
      </c>
      <c r="AH41" s="79">
        <v>24668</v>
      </c>
      <c r="AJ41" t="s">
        <v>526</v>
      </c>
      <c r="AK41">
        <v>102</v>
      </c>
      <c r="AM41" t="s">
        <v>517</v>
      </c>
    </row>
    <row r="42" spans="4:39" x14ac:dyDescent="0.25">
      <c r="D42" s="46">
        <f t="shared" si="10"/>
        <v>1136</v>
      </c>
      <c r="E42" s="46" t="str">
        <f t="shared" si="11"/>
        <v>ESP</v>
      </c>
      <c r="F42" s="46">
        <f t="shared" si="12"/>
        <v>102</v>
      </c>
      <c r="G42" s="46" t="str">
        <f t="shared" si="13"/>
        <v>A2</v>
      </c>
      <c r="H42" s="46" t="str">
        <f t="shared" si="14"/>
        <v>ARAQUE Adrian</v>
      </c>
      <c r="I42" s="46" t="str">
        <f t="shared" si="15"/>
        <v>SEN</v>
      </c>
      <c r="J42" s="46">
        <f t="shared" si="16"/>
        <v>1136</v>
      </c>
      <c r="K42" s="46" t="str">
        <f t="shared" si="17"/>
        <v>ATEN82</v>
      </c>
      <c r="L42" s="46" t="str">
        <f t="shared" si="18"/>
        <v/>
      </c>
      <c r="P42">
        <v>40</v>
      </c>
      <c r="Q42" t="str">
        <f t="shared" si="19"/>
        <v>ESP</v>
      </c>
      <c r="R42">
        <f t="shared" si="20"/>
        <v>102</v>
      </c>
      <c r="S42" t="str">
        <f t="shared" si="21"/>
        <v>A2</v>
      </c>
      <c r="T42" t="str">
        <f t="shared" si="22"/>
        <v>ARAQUE Adrian</v>
      </c>
      <c r="U42" t="str">
        <f t="shared" si="23"/>
        <v>SEN</v>
      </c>
      <c r="V42" s="86">
        <f t="shared" si="24"/>
        <v>1136</v>
      </c>
      <c r="W42" t="str">
        <f t="shared" si="25"/>
        <v>ATEN82</v>
      </c>
      <c r="X42" t="str">
        <f t="shared" si="26"/>
        <v/>
      </c>
      <c r="Z42" s="79">
        <v>1136</v>
      </c>
      <c r="AA42" s="80" t="s">
        <v>337</v>
      </c>
      <c r="AB42" s="80" t="s">
        <v>515</v>
      </c>
      <c r="AC42" s="80" t="s">
        <v>56</v>
      </c>
      <c r="AD42" s="80" t="s">
        <v>64</v>
      </c>
      <c r="AE42" s="80" t="s">
        <v>237</v>
      </c>
      <c r="AF42" s="80" t="s">
        <v>77</v>
      </c>
      <c r="AG42" s="81">
        <v>1987</v>
      </c>
      <c r="AH42" s="79">
        <v>2918</v>
      </c>
      <c r="AJ42" t="s">
        <v>526</v>
      </c>
      <c r="AK42">
        <v>102</v>
      </c>
      <c r="AM42" t="s">
        <v>517</v>
      </c>
    </row>
    <row r="43" spans="4:39" x14ac:dyDescent="0.25">
      <c r="D43" s="46">
        <f t="shared" si="10"/>
        <v>1723</v>
      </c>
      <c r="E43" s="46" t="str">
        <f t="shared" si="11"/>
        <v>ESP</v>
      </c>
      <c r="F43" s="46">
        <f t="shared" si="12"/>
        <v>102</v>
      </c>
      <c r="G43" s="46" t="str">
        <f t="shared" si="13"/>
        <v>A2</v>
      </c>
      <c r="H43" s="46" t="str">
        <f t="shared" si="14"/>
        <v>DIAZ Juan</v>
      </c>
      <c r="I43" s="46" t="str">
        <f t="shared" si="15"/>
        <v>V+50</v>
      </c>
      <c r="J43" s="46">
        <f t="shared" si="16"/>
        <v>1723</v>
      </c>
      <c r="K43" s="46" t="str">
        <f t="shared" si="17"/>
        <v>ATEN82</v>
      </c>
      <c r="L43" s="46" t="str">
        <f t="shared" si="18"/>
        <v/>
      </c>
      <c r="P43">
        <v>41</v>
      </c>
      <c r="Q43" t="str">
        <f t="shared" si="19"/>
        <v>ESP</v>
      </c>
      <c r="R43">
        <f t="shared" si="20"/>
        <v>102</v>
      </c>
      <c r="S43" t="str">
        <f t="shared" si="21"/>
        <v>A2</v>
      </c>
      <c r="T43" t="str">
        <f t="shared" si="22"/>
        <v>DIAZ Juan</v>
      </c>
      <c r="U43" t="str">
        <f t="shared" si="23"/>
        <v>V+50</v>
      </c>
      <c r="V43" s="86">
        <f t="shared" si="24"/>
        <v>1723</v>
      </c>
      <c r="W43" t="str">
        <f t="shared" si="25"/>
        <v>ATEN82</v>
      </c>
      <c r="X43" t="str">
        <f t="shared" si="26"/>
        <v/>
      </c>
      <c r="Z43" s="79">
        <v>1723</v>
      </c>
      <c r="AA43" s="80" t="s">
        <v>339</v>
      </c>
      <c r="AB43" s="80" t="s">
        <v>515</v>
      </c>
      <c r="AC43" s="80" t="s">
        <v>56</v>
      </c>
      <c r="AD43" s="80" t="s">
        <v>368</v>
      </c>
      <c r="AE43" s="80" t="s">
        <v>237</v>
      </c>
      <c r="AF43" s="80" t="s">
        <v>77</v>
      </c>
      <c r="AG43" s="81">
        <v>1967</v>
      </c>
      <c r="AH43" s="79">
        <v>9353</v>
      </c>
      <c r="AJ43" t="s">
        <v>526</v>
      </c>
      <c r="AK43">
        <v>102</v>
      </c>
      <c r="AM43" t="s">
        <v>517</v>
      </c>
    </row>
    <row r="44" spans="4:39" x14ac:dyDescent="0.25">
      <c r="D44" s="46">
        <f t="shared" si="10"/>
        <v>3413</v>
      </c>
      <c r="E44" s="46" t="str">
        <f t="shared" si="11"/>
        <v>ESP</v>
      </c>
      <c r="F44" s="46">
        <f t="shared" si="12"/>
        <v>102</v>
      </c>
      <c r="G44" s="46" t="str">
        <f t="shared" si="13"/>
        <v>B</v>
      </c>
      <c r="H44" s="46" t="str">
        <f t="shared" si="14"/>
        <v>VEGA Alberto</v>
      </c>
      <c r="I44" s="46" t="str">
        <f t="shared" si="15"/>
        <v>V+40</v>
      </c>
      <c r="J44" s="46">
        <f t="shared" si="16"/>
        <v>3413</v>
      </c>
      <c r="K44" s="46" t="str">
        <f t="shared" si="17"/>
        <v>ATEN82</v>
      </c>
      <c r="L44" s="46" t="str">
        <f t="shared" si="18"/>
        <v/>
      </c>
      <c r="P44">
        <v>42</v>
      </c>
      <c r="Q44" t="str">
        <f t="shared" si="19"/>
        <v>ESP</v>
      </c>
      <c r="R44">
        <f t="shared" si="20"/>
        <v>102</v>
      </c>
      <c r="S44" t="str">
        <f t="shared" si="21"/>
        <v>B</v>
      </c>
      <c r="T44" t="str">
        <f t="shared" si="22"/>
        <v>VEGA Alberto</v>
      </c>
      <c r="U44" t="str">
        <f t="shared" si="23"/>
        <v>V+40</v>
      </c>
      <c r="V44" s="86">
        <f t="shared" si="24"/>
        <v>3413</v>
      </c>
      <c r="W44" t="str">
        <f t="shared" si="25"/>
        <v>ATEN82</v>
      </c>
      <c r="X44" t="str">
        <f t="shared" si="26"/>
        <v/>
      </c>
      <c r="Z44" s="79">
        <v>3413</v>
      </c>
      <c r="AA44" s="80" t="s">
        <v>253</v>
      </c>
      <c r="AB44" s="80" t="s">
        <v>515</v>
      </c>
      <c r="AC44" s="80" t="s">
        <v>56</v>
      </c>
      <c r="AD44" s="80" t="s">
        <v>376</v>
      </c>
      <c r="AE44" s="80" t="s">
        <v>237</v>
      </c>
      <c r="AF44" s="80" t="s">
        <v>16</v>
      </c>
      <c r="AG44" s="81">
        <v>1980</v>
      </c>
      <c r="AH44" s="79">
        <v>25315</v>
      </c>
      <c r="AJ44" t="s">
        <v>526</v>
      </c>
      <c r="AK44">
        <v>102</v>
      </c>
      <c r="AM44" t="s">
        <v>517</v>
      </c>
    </row>
    <row r="45" spans="4:39" x14ac:dyDescent="0.25">
      <c r="D45" s="46">
        <f t="shared" si="10"/>
        <v>3983</v>
      </c>
      <c r="E45" s="46" t="str">
        <f t="shared" si="11"/>
        <v>ESP</v>
      </c>
      <c r="F45" s="46">
        <f t="shared" si="12"/>
        <v>102</v>
      </c>
      <c r="G45" s="46" t="str">
        <f t="shared" si="13"/>
        <v>A1</v>
      </c>
      <c r="H45" s="46" t="str">
        <f t="shared" si="14"/>
        <v>PLA Joaquim</v>
      </c>
      <c r="I45" s="46" t="str">
        <f t="shared" si="15"/>
        <v>V+60</v>
      </c>
      <c r="J45" s="46">
        <f t="shared" si="16"/>
        <v>3983</v>
      </c>
      <c r="K45" s="46" t="str">
        <f t="shared" si="17"/>
        <v>ATEN82</v>
      </c>
      <c r="L45" s="46" t="str">
        <f t="shared" si="18"/>
        <v/>
      </c>
      <c r="P45">
        <v>43</v>
      </c>
      <c r="Q45" t="str">
        <f t="shared" si="19"/>
        <v>ESP</v>
      </c>
      <c r="R45">
        <f t="shared" si="20"/>
        <v>102</v>
      </c>
      <c r="S45" t="str">
        <f t="shared" si="21"/>
        <v>A1</v>
      </c>
      <c r="T45" t="str">
        <f t="shared" si="22"/>
        <v>PLA Joaquim</v>
      </c>
      <c r="U45" t="str">
        <f t="shared" si="23"/>
        <v>V+60</v>
      </c>
      <c r="V45" s="86">
        <f t="shared" si="24"/>
        <v>3983</v>
      </c>
      <c r="W45" t="str">
        <f t="shared" si="25"/>
        <v>ATEN82</v>
      </c>
      <c r="X45" t="str">
        <f t="shared" si="26"/>
        <v/>
      </c>
      <c r="Z45" s="79">
        <v>3983</v>
      </c>
      <c r="AA45" s="80" t="s">
        <v>248</v>
      </c>
      <c r="AB45" s="80" t="s">
        <v>515</v>
      </c>
      <c r="AC45" s="80" t="s">
        <v>56</v>
      </c>
      <c r="AD45" s="80" t="s">
        <v>388</v>
      </c>
      <c r="AE45" s="80" t="s">
        <v>237</v>
      </c>
      <c r="AF45" s="80" t="s">
        <v>62</v>
      </c>
      <c r="AG45" s="81">
        <v>1958</v>
      </c>
      <c r="AH45" s="79">
        <v>524</v>
      </c>
      <c r="AJ45" t="s">
        <v>526</v>
      </c>
      <c r="AK45">
        <v>102</v>
      </c>
      <c r="AM45" t="s">
        <v>517</v>
      </c>
    </row>
    <row r="46" spans="4:39" x14ac:dyDescent="0.25">
      <c r="D46" s="46">
        <f t="shared" si="10"/>
        <v>4434</v>
      </c>
      <c r="E46" s="46" t="str">
        <f t="shared" si="11"/>
        <v>ESP</v>
      </c>
      <c r="F46" s="46">
        <f t="shared" si="12"/>
        <v>102</v>
      </c>
      <c r="G46" s="46" t="str">
        <f t="shared" si="13"/>
        <v>A2</v>
      </c>
      <c r="H46" s="46" t="str">
        <f t="shared" si="14"/>
        <v>DIAZ Joan</v>
      </c>
      <c r="I46" s="46" t="str">
        <f t="shared" si="15"/>
        <v>S21-3</v>
      </c>
      <c r="J46" s="46">
        <f t="shared" si="16"/>
        <v>4434</v>
      </c>
      <c r="K46" s="46" t="str">
        <f t="shared" si="17"/>
        <v>ATEN82</v>
      </c>
      <c r="L46" s="46" t="str">
        <f t="shared" si="18"/>
        <v/>
      </c>
      <c r="P46">
        <v>44</v>
      </c>
      <c r="Q46" t="str">
        <f t="shared" si="19"/>
        <v>ESP</v>
      </c>
      <c r="R46">
        <f t="shared" si="20"/>
        <v>102</v>
      </c>
      <c r="S46" t="str">
        <f t="shared" si="21"/>
        <v>A2</v>
      </c>
      <c r="T46" t="str">
        <f t="shared" si="22"/>
        <v>DIAZ Joan</v>
      </c>
      <c r="U46" t="str">
        <f t="shared" si="23"/>
        <v>S21-3</v>
      </c>
      <c r="V46" s="86">
        <f t="shared" si="24"/>
        <v>4434</v>
      </c>
      <c r="W46" t="str">
        <f t="shared" si="25"/>
        <v>ATEN82</v>
      </c>
      <c r="X46" t="str">
        <f t="shared" si="26"/>
        <v/>
      </c>
      <c r="Z46" s="79">
        <v>4434</v>
      </c>
      <c r="AA46" s="80" t="s">
        <v>338</v>
      </c>
      <c r="AB46" s="80" t="s">
        <v>515</v>
      </c>
      <c r="AC46" s="80" t="s">
        <v>56</v>
      </c>
      <c r="AD46" s="80" t="s">
        <v>372</v>
      </c>
      <c r="AE46" s="80" t="s">
        <v>237</v>
      </c>
      <c r="AF46" s="80" t="s">
        <v>77</v>
      </c>
      <c r="AG46" s="81">
        <v>2000</v>
      </c>
      <c r="AH46" s="79">
        <v>15137</v>
      </c>
      <c r="AJ46" t="s">
        <v>526</v>
      </c>
      <c r="AK46">
        <v>102</v>
      </c>
      <c r="AM46" t="s">
        <v>517</v>
      </c>
    </row>
    <row r="47" spans="4:39" x14ac:dyDescent="0.25">
      <c r="D47" s="46">
        <f t="shared" si="10"/>
        <v>5144</v>
      </c>
      <c r="E47" s="46" t="str">
        <f t="shared" si="11"/>
        <v>ESP</v>
      </c>
      <c r="F47" s="46">
        <f t="shared" si="12"/>
        <v>102</v>
      </c>
      <c r="G47" s="46" t="str">
        <f t="shared" si="13"/>
        <v>A1</v>
      </c>
      <c r="H47" s="46" t="str">
        <f t="shared" si="14"/>
        <v>TOST Daniel</v>
      </c>
      <c r="I47" s="46" t="str">
        <f t="shared" si="15"/>
        <v>V+50</v>
      </c>
      <c r="J47" s="46">
        <f t="shared" si="16"/>
        <v>5144</v>
      </c>
      <c r="K47" s="46" t="str">
        <f t="shared" si="17"/>
        <v>ATEN82</v>
      </c>
      <c r="L47" s="46" t="str">
        <f t="shared" si="18"/>
        <v/>
      </c>
      <c r="P47">
        <v>45</v>
      </c>
      <c r="Q47" t="str">
        <f t="shared" si="19"/>
        <v>ESP</v>
      </c>
      <c r="R47">
        <f t="shared" si="20"/>
        <v>102</v>
      </c>
      <c r="S47" t="str">
        <f t="shared" si="21"/>
        <v>A1</v>
      </c>
      <c r="T47" t="str">
        <f t="shared" si="22"/>
        <v>TOST Daniel</v>
      </c>
      <c r="U47" t="str">
        <f t="shared" si="23"/>
        <v>V+50</v>
      </c>
      <c r="V47" s="86">
        <f t="shared" si="24"/>
        <v>5144</v>
      </c>
      <c r="W47" t="str">
        <f t="shared" si="25"/>
        <v>ATEN82</v>
      </c>
      <c r="X47" t="str">
        <f t="shared" si="26"/>
        <v/>
      </c>
      <c r="Z47" s="79">
        <v>5144</v>
      </c>
      <c r="AA47" s="80" t="s">
        <v>252</v>
      </c>
      <c r="AB47" s="80" t="s">
        <v>515</v>
      </c>
      <c r="AC47" s="80" t="s">
        <v>56</v>
      </c>
      <c r="AD47" s="80" t="s">
        <v>368</v>
      </c>
      <c r="AE47" s="80" t="s">
        <v>237</v>
      </c>
      <c r="AF47" s="80" t="s">
        <v>62</v>
      </c>
      <c r="AG47" s="81">
        <v>1970</v>
      </c>
      <c r="AH47" s="79">
        <v>25342</v>
      </c>
      <c r="AJ47" t="s">
        <v>526</v>
      </c>
      <c r="AK47">
        <v>102</v>
      </c>
      <c r="AM47" t="s">
        <v>517</v>
      </c>
    </row>
    <row r="48" spans="4:39" x14ac:dyDescent="0.25">
      <c r="D48" s="46">
        <f t="shared" si="10"/>
        <v>6708</v>
      </c>
      <c r="E48" s="46" t="str">
        <f t="shared" si="11"/>
        <v>NO NAC</v>
      </c>
      <c r="F48" s="46">
        <f t="shared" si="12"/>
        <v>102</v>
      </c>
      <c r="G48" s="46" t="str">
        <f t="shared" si="13"/>
        <v>A2</v>
      </c>
      <c r="H48" s="46" t="str">
        <f t="shared" si="14"/>
        <v>ASENSIO Emili</v>
      </c>
      <c r="I48" s="46" t="str">
        <f t="shared" si="15"/>
        <v>S21-2</v>
      </c>
      <c r="J48" s="46">
        <f t="shared" si="16"/>
        <v>6708</v>
      </c>
      <c r="K48" s="46" t="str">
        <f t="shared" si="17"/>
        <v>ATEN82</v>
      </c>
      <c r="L48" s="46" t="str">
        <f t="shared" si="18"/>
        <v/>
      </c>
      <c r="P48">
        <v>46</v>
      </c>
      <c r="Q48" t="str">
        <f t="shared" si="19"/>
        <v>NO NAC</v>
      </c>
      <c r="R48">
        <f t="shared" si="20"/>
        <v>102</v>
      </c>
      <c r="S48" t="str">
        <f t="shared" si="21"/>
        <v>A2</v>
      </c>
      <c r="T48" t="str">
        <f t="shared" si="22"/>
        <v>ASENSIO Emili</v>
      </c>
      <c r="U48" t="str">
        <f t="shared" si="23"/>
        <v>S21-2</v>
      </c>
      <c r="V48" s="86">
        <f t="shared" si="24"/>
        <v>6708</v>
      </c>
      <c r="W48" t="str">
        <f t="shared" si="25"/>
        <v>ATEN82</v>
      </c>
      <c r="X48" t="str">
        <f t="shared" si="26"/>
        <v/>
      </c>
      <c r="Z48" s="79">
        <v>6708</v>
      </c>
      <c r="AA48" s="80" t="s">
        <v>518</v>
      </c>
      <c r="AB48" s="80" t="s">
        <v>515</v>
      </c>
      <c r="AC48" s="80" t="s">
        <v>72</v>
      </c>
      <c r="AD48" s="80" t="s">
        <v>385</v>
      </c>
      <c r="AE48" s="80" t="s">
        <v>237</v>
      </c>
      <c r="AF48" s="80" t="s">
        <v>77</v>
      </c>
      <c r="AG48" s="81">
        <v>2001</v>
      </c>
      <c r="AH48" s="79">
        <v>26212</v>
      </c>
      <c r="AJ48" t="s">
        <v>526</v>
      </c>
      <c r="AK48">
        <v>102</v>
      </c>
      <c r="AM48" t="s">
        <v>517</v>
      </c>
    </row>
    <row r="49" spans="4:39" x14ac:dyDescent="0.25">
      <c r="D49" s="46">
        <f t="shared" si="10"/>
        <v>8332</v>
      </c>
      <c r="E49" s="46" t="str">
        <f t="shared" si="11"/>
        <v>ESP</v>
      </c>
      <c r="F49" s="46">
        <f t="shared" si="12"/>
        <v>102</v>
      </c>
      <c r="G49" s="46" t="str">
        <f t="shared" si="13"/>
        <v>A1</v>
      </c>
      <c r="H49" s="46" t="str">
        <f t="shared" si="14"/>
        <v>MORA Isaac</v>
      </c>
      <c r="I49" s="46" t="str">
        <f t="shared" si="15"/>
        <v>V+40</v>
      </c>
      <c r="J49" s="46">
        <f t="shared" si="16"/>
        <v>8332</v>
      </c>
      <c r="K49" s="46" t="str">
        <f t="shared" si="17"/>
        <v>ATEN82</v>
      </c>
      <c r="L49" s="46" t="str">
        <f t="shared" si="18"/>
        <v/>
      </c>
      <c r="P49">
        <v>47</v>
      </c>
      <c r="Q49" t="str">
        <f t="shared" si="19"/>
        <v>ESP</v>
      </c>
      <c r="R49">
        <f t="shared" si="20"/>
        <v>102</v>
      </c>
      <c r="S49" t="str">
        <f t="shared" si="21"/>
        <v>A1</v>
      </c>
      <c r="T49" t="str">
        <f t="shared" si="22"/>
        <v>MORA Isaac</v>
      </c>
      <c r="U49" t="str">
        <f t="shared" si="23"/>
        <v>V+40</v>
      </c>
      <c r="V49" s="86">
        <f t="shared" si="24"/>
        <v>8332</v>
      </c>
      <c r="W49" t="str">
        <f t="shared" si="25"/>
        <v>ATEN82</v>
      </c>
      <c r="X49" t="str">
        <f t="shared" si="26"/>
        <v/>
      </c>
      <c r="Z49" s="79">
        <v>8332</v>
      </c>
      <c r="AA49" s="80" t="s">
        <v>244</v>
      </c>
      <c r="AB49" s="80" t="s">
        <v>515</v>
      </c>
      <c r="AC49" s="80" t="s">
        <v>56</v>
      </c>
      <c r="AD49" s="80" t="s">
        <v>376</v>
      </c>
      <c r="AE49" s="80" t="s">
        <v>237</v>
      </c>
      <c r="AF49" s="80" t="s">
        <v>62</v>
      </c>
      <c r="AG49" s="81">
        <v>1973</v>
      </c>
      <c r="AH49" s="79">
        <v>25385</v>
      </c>
      <c r="AJ49" t="s">
        <v>526</v>
      </c>
      <c r="AK49">
        <v>102</v>
      </c>
      <c r="AM49" t="s">
        <v>517</v>
      </c>
    </row>
    <row r="50" spans="4:39" x14ac:dyDescent="0.25">
      <c r="D50" s="46">
        <f t="shared" si="10"/>
        <v>8429</v>
      </c>
      <c r="E50" s="46" t="str">
        <f t="shared" si="11"/>
        <v>ESP</v>
      </c>
      <c r="F50" s="46">
        <f t="shared" si="12"/>
        <v>102</v>
      </c>
      <c r="G50" s="46" t="str">
        <f t="shared" si="13"/>
        <v>B</v>
      </c>
      <c r="H50" s="46" t="str">
        <f t="shared" si="14"/>
        <v>MARTINEZ Eva</v>
      </c>
      <c r="I50" s="46" t="str">
        <f t="shared" si="15"/>
        <v>SEN</v>
      </c>
      <c r="J50" s="46">
        <f t="shared" si="16"/>
        <v>8429</v>
      </c>
      <c r="K50" s="46" t="str">
        <f t="shared" si="17"/>
        <v>ATEN82</v>
      </c>
      <c r="L50" s="46" t="str">
        <f t="shared" si="18"/>
        <v/>
      </c>
      <c r="P50">
        <v>48</v>
      </c>
      <c r="Q50" t="str">
        <f t="shared" si="19"/>
        <v>ESP</v>
      </c>
      <c r="R50">
        <f t="shared" si="20"/>
        <v>102</v>
      </c>
      <c r="S50" t="str">
        <f t="shared" si="21"/>
        <v>B</v>
      </c>
      <c r="T50" t="str">
        <f t="shared" si="22"/>
        <v>MARTINEZ Eva</v>
      </c>
      <c r="U50" t="str">
        <f t="shared" si="23"/>
        <v>SEN</v>
      </c>
      <c r="V50" s="86">
        <f t="shared" si="24"/>
        <v>8429</v>
      </c>
      <c r="W50" t="str">
        <f t="shared" si="25"/>
        <v>ATEN82</v>
      </c>
      <c r="X50" t="str">
        <f t="shared" si="26"/>
        <v/>
      </c>
      <c r="Z50" s="79">
        <v>8429</v>
      </c>
      <c r="AA50" s="80" t="s">
        <v>243</v>
      </c>
      <c r="AB50" s="80" t="s">
        <v>516</v>
      </c>
      <c r="AC50" s="80" t="s">
        <v>56</v>
      </c>
      <c r="AD50" s="80" t="s">
        <v>64</v>
      </c>
      <c r="AE50" s="80" t="s">
        <v>237</v>
      </c>
      <c r="AF50" s="80" t="s">
        <v>16</v>
      </c>
      <c r="AG50" s="81">
        <v>1995</v>
      </c>
      <c r="AH50" s="79">
        <v>25714</v>
      </c>
      <c r="AJ50" t="s">
        <v>526</v>
      </c>
      <c r="AK50">
        <v>102</v>
      </c>
      <c r="AM50" t="s">
        <v>517</v>
      </c>
    </row>
    <row r="51" spans="4:39" x14ac:dyDescent="0.25">
      <c r="D51" s="46">
        <f t="shared" si="10"/>
        <v>8505</v>
      </c>
      <c r="E51" s="46" t="str">
        <f t="shared" si="11"/>
        <v>ESP</v>
      </c>
      <c r="F51" s="46">
        <f t="shared" si="12"/>
        <v>102</v>
      </c>
      <c r="G51" s="46" t="str">
        <f t="shared" si="13"/>
        <v>A1</v>
      </c>
      <c r="H51" s="46" t="str">
        <f t="shared" si="14"/>
        <v>VELEZ Ivan</v>
      </c>
      <c r="I51" s="46" t="str">
        <f t="shared" si="15"/>
        <v>JUV-2</v>
      </c>
      <c r="J51" s="46">
        <f t="shared" si="16"/>
        <v>8505</v>
      </c>
      <c r="K51" s="46" t="str">
        <f t="shared" si="17"/>
        <v>ATEN82</v>
      </c>
      <c r="L51" s="46" t="str">
        <f t="shared" si="18"/>
        <v/>
      </c>
      <c r="P51">
        <v>49</v>
      </c>
      <c r="Q51" t="str">
        <f t="shared" si="19"/>
        <v>ESP</v>
      </c>
      <c r="R51">
        <f t="shared" si="20"/>
        <v>102</v>
      </c>
      <c r="S51" t="str">
        <f t="shared" si="21"/>
        <v>A1</v>
      </c>
      <c r="T51" t="str">
        <f t="shared" si="22"/>
        <v>VELEZ Ivan</v>
      </c>
      <c r="U51" t="str">
        <f t="shared" si="23"/>
        <v>JUV-2</v>
      </c>
      <c r="V51" s="86">
        <f t="shared" si="24"/>
        <v>8505</v>
      </c>
      <c r="W51" t="str">
        <f t="shared" si="25"/>
        <v>ATEN82</v>
      </c>
      <c r="X51" t="str">
        <f t="shared" si="26"/>
        <v/>
      </c>
      <c r="Z51" s="79">
        <v>8505</v>
      </c>
      <c r="AA51" s="80" t="s">
        <v>254</v>
      </c>
      <c r="AB51" s="80" t="s">
        <v>515</v>
      </c>
      <c r="AC51" s="80" t="s">
        <v>56</v>
      </c>
      <c r="AD51" s="80" t="s">
        <v>380</v>
      </c>
      <c r="AE51" s="80" t="s">
        <v>237</v>
      </c>
      <c r="AF51" s="80" t="s">
        <v>62</v>
      </c>
      <c r="AG51" s="81">
        <v>2004</v>
      </c>
      <c r="AH51" s="79">
        <v>25634</v>
      </c>
      <c r="AJ51" t="s">
        <v>526</v>
      </c>
      <c r="AK51">
        <v>102</v>
      </c>
      <c r="AM51" t="s">
        <v>517</v>
      </c>
    </row>
    <row r="52" spans="4:39" x14ac:dyDescent="0.25">
      <c r="D52" s="46">
        <f t="shared" si="10"/>
        <v>8603</v>
      </c>
      <c r="E52" s="46" t="str">
        <f t="shared" si="11"/>
        <v>ESP</v>
      </c>
      <c r="F52" s="46">
        <f t="shared" si="12"/>
        <v>102</v>
      </c>
      <c r="G52" s="46" t="str">
        <f t="shared" si="13"/>
        <v>A1</v>
      </c>
      <c r="H52" s="46" t="str">
        <f t="shared" si="14"/>
        <v>PONS Roger</v>
      </c>
      <c r="I52" s="46" t="str">
        <f t="shared" si="15"/>
        <v>S21-3</v>
      </c>
      <c r="J52" s="46">
        <f t="shared" si="16"/>
        <v>8603</v>
      </c>
      <c r="K52" s="46" t="str">
        <f t="shared" si="17"/>
        <v>ATEN82</v>
      </c>
      <c r="L52" s="46" t="str">
        <f t="shared" si="18"/>
        <v/>
      </c>
      <c r="P52">
        <v>50</v>
      </c>
      <c r="Q52" t="str">
        <f t="shared" si="19"/>
        <v>ESP</v>
      </c>
      <c r="R52">
        <f t="shared" si="20"/>
        <v>102</v>
      </c>
      <c r="S52" t="str">
        <f t="shared" si="21"/>
        <v>A1</v>
      </c>
      <c r="T52" t="str">
        <f t="shared" si="22"/>
        <v>PONS Roger</v>
      </c>
      <c r="U52" t="str">
        <f t="shared" si="23"/>
        <v>S21-3</v>
      </c>
      <c r="V52" s="86">
        <f t="shared" si="24"/>
        <v>8603</v>
      </c>
      <c r="W52" t="str">
        <f t="shared" si="25"/>
        <v>ATEN82</v>
      </c>
      <c r="X52" t="str">
        <f t="shared" si="26"/>
        <v/>
      </c>
      <c r="Z52" s="79">
        <v>8603</v>
      </c>
      <c r="AA52" s="80" t="s">
        <v>249</v>
      </c>
      <c r="AB52" s="80" t="s">
        <v>515</v>
      </c>
      <c r="AC52" s="80" t="s">
        <v>56</v>
      </c>
      <c r="AD52" s="80" t="s">
        <v>372</v>
      </c>
      <c r="AE52" s="80" t="s">
        <v>237</v>
      </c>
      <c r="AF52" s="80" t="s">
        <v>62</v>
      </c>
      <c r="AG52" s="81">
        <v>2000</v>
      </c>
      <c r="AH52" s="79">
        <v>25631</v>
      </c>
      <c r="AJ52" t="s">
        <v>526</v>
      </c>
      <c r="AK52">
        <v>102</v>
      </c>
      <c r="AM52" t="s">
        <v>517</v>
      </c>
    </row>
    <row r="53" spans="4:39" x14ac:dyDescent="0.25">
      <c r="D53" s="46">
        <f t="shared" si="10"/>
        <v>8909</v>
      </c>
      <c r="E53" s="46" t="str">
        <f t="shared" si="11"/>
        <v>ESP</v>
      </c>
      <c r="F53" s="46">
        <f t="shared" si="12"/>
        <v>102</v>
      </c>
      <c r="G53" s="46" t="str">
        <f t="shared" si="13"/>
        <v>B</v>
      </c>
      <c r="H53" s="46" t="str">
        <f t="shared" si="14"/>
        <v>DOMINGUEZ Joel</v>
      </c>
      <c r="I53" s="46" t="str">
        <f t="shared" si="15"/>
        <v>JUV-2</v>
      </c>
      <c r="J53" s="46">
        <f t="shared" si="16"/>
        <v>8909</v>
      </c>
      <c r="K53" s="46" t="str">
        <f t="shared" si="17"/>
        <v>ATEN82</v>
      </c>
      <c r="L53" s="46" t="str">
        <f t="shared" si="18"/>
        <v/>
      </c>
      <c r="P53">
        <v>51</v>
      </c>
      <c r="Q53" t="str">
        <f t="shared" si="19"/>
        <v>ESP</v>
      </c>
      <c r="R53">
        <f t="shared" si="20"/>
        <v>102</v>
      </c>
      <c r="S53" t="str">
        <f t="shared" si="21"/>
        <v>B</v>
      </c>
      <c r="T53" t="str">
        <f t="shared" si="22"/>
        <v>DOMINGUEZ Joel</v>
      </c>
      <c r="U53" t="str">
        <f t="shared" si="23"/>
        <v>JUV-2</v>
      </c>
      <c r="V53" s="86">
        <f t="shared" si="24"/>
        <v>8909</v>
      </c>
      <c r="W53" t="str">
        <f t="shared" si="25"/>
        <v>ATEN82</v>
      </c>
      <c r="X53" t="str">
        <f t="shared" si="26"/>
        <v/>
      </c>
      <c r="Z53" s="79">
        <v>8909</v>
      </c>
      <c r="AA53" s="80" t="s">
        <v>389</v>
      </c>
      <c r="AB53" s="80" t="s">
        <v>515</v>
      </c>
      <c r="AC53" s="80" t="s">
        <v>56</v>
      </c>
      <c r="AD53" s="80" t="s">
        <v>380</v>
      </c>
      <c r="AE53" s="80" t="s">
        <v>237</v>
      </c>
      <c r="AF53" s="80" t="s">
        <v>16</v>
      </c>
      <c r="AG53" s="81">
        <v>2004</v>
      </c>
      <c r="AH53" s="79">
        <v>31784</v>
      </c>
      <c r="AJ53" t="s">
        <v>526</v>
      </c>
      <c r="AK53">
        <v>102</v>
      </c>
      <c r="AM53" t="s">
        <v>517</v>
      </c>
    </row>
    <row r="54" spans="4:39" x14ac:dyDescent="0.25">
      <c r="D54" s="46">
        <f t="shared" si="10"/>
        <v>9036</v>
      </c>
      <c r="E54" s="46" t="str">
        <f t="shared" si="11"/>
        <v>ESP</v>
      </c>
      <c r="F54" s="46">
        <f t="shared" si="12"/>
        <v>102</v>
      </c>
      <c r="G54" s="46" t="str">
        <f t="shared" si="13"/>
        <v>B</v>
      </c>
      <c r="H54" s="46" t="str">
        <f t="shared" si="14"/>
        <v>BONAVILA Pol</v>
      </c>
      <c r="I54" s="46" t="str">
        <f t="shared" si="15"/>
        <v>INF-2</v>
      </c>
      <c r="J54" s="46">
        <f t="shared" si="16"/>
        <v>9036</v>
      </c>
      <c r="K54" s="46" t="str">
        <f t="shared" si="17"/>
        <v>ATEN82</v>
      </c>
      <c r="L54" s="46" t="str">
        <f t="shared" si="18"/>
        <v/>
      </c>
      <c r="P54">
        <v>52</v>
      </c>
      <c r="Q54" t="str">
        <f t="shared" si="19"/>
        <v>ESP</v>
      </c>
      <c r="R54">
        <f t="shared" si="20"/>
        <v>102</v>
      </c>
      <c r="S54" t="str">
        <f t="shared" si="21"/>
        <v>B</v>
      </c>
      <c r="T54" t="str">
        <f t="shared" si="22"/>
        <v>BONAVILA Pol</v>
      </c>
      <c r="U54" t="str">
        <f t="shared" si="23"/>
        <v>INF-2</v>
      </c>
      <c r="V54" s="86">
        <f t="shared" si="24"/>
        <v>9036</v>
      </c>
      <c r="W54" t="str">
        <f t="shared" si="25"/>
        <v>ATEN82</v>
      </c>
      <c r="X54" t="str">
        <f t="shared" si="26"/>
        <v/>
      </c>
      <c r="Z54" s="79">
        <v>9036</v>
      </c>
      <c r="AA54" s="80" t="s">
        <v>239</v>
      </c>
      <c r="AB54" s="80" t="s">
        <v>515</v>
      </c>
      <c r="AC54" s="80" t="s">
        <v>56</v>
      </c>
      <c r="AD54" s="80" t="s">
        <v>371</v>
      </c>
      <c r="AE54" s="80" t="s">
        <v>237</v>
      </c>
      <c r="AF54" s="80" t="s">
        <v>16</v>
      </c>
      <c r="AG54" s="81">
        <v>2006</v>
      </c>
      <c r="AH54" s="79" t="s">
        <v>517</v>
      </c>
      <c r="AJ54" t="s">
        <v>526</v>
      </c>
      <c r="AK54">
        <v>102</v>
      </c>
      <c r="AM54" t="s">
        <v>517</v>
      </c>
    </row>
    <row r="55" spans="4:39" x14ac:dyDescent="0.25">
      <c r="D55" s="46">
        <f t="shared" si="10"/>
        <v>9145</v>
      </c>
      <c r="E55" s="46" t="str">
        <f t="shared" si="11"/>
        <v>ESP</v>
      </c>
      <c r="F55" s="46">
        <f t="shared" si="12"/>
        <v>102</v>
      </c>
      <c r="G55" s="46" t="str">
        <f t="shared" si="13"/>
        <v>B</v>
      </c>
      <c r="H55" s="46" t="str">
        <f t="shared" si="14"/>
        <v>OBIOLS Pol</v>
      </c>
      <c r="I55" s="46" t="str">
        <f t="shared" si="15"/>
        <v>INF-2</v>
      </c>
      <c r="J55" s="46">
        <f t="shared" si="16"/>
        <v>9145</v>
      </c>
      <c r="K55" s="46" t="str">
        <f t="shared" si="17"/>
        <v>ATEN82</v>
      </c>
      <c r="L55" s="46" t="str">
        <f t="shared" si="18"/>
        <v/>
      </c>
      <c r="P55">
        <v>53</v>
      </c>
      <c r="Q55" t="str">
        <f t="shared" si="19"/>
        <v>ESP</v>
      </c>
      <c r="R55">
        <f t="shared" si="20"/>
        <v>102</v>
      </c>
      <c r="S55" t="str">
        <f t="shared" si="21"/>
        <v>B</v>
      </c>
      <c r="T55" t="str">
        <f t="shared" si="22"/>
        <v>OBIOLS Pol</v>
      </c>
      <c r="U55" t="str">
        <f t="shared" si="23"/>
        <v>INF-2</v>
      </c>
      <c r="V55" s="86">
        <f t="shared" si="24"/>
        <v>9145</v>
      </c>
      <c r="W55" t="str">
        <f t="shared" si="25"/>
        <v>ATEN82</v>
      </c>
      <c r="X55" t="str">
        <f t="shared" si="26"/>
        <v/>
      </c>
      <c r="Z55" s="79">
        <v>9145</v>
      </c>
      <c r="AA55" s="80" t="s">
        <v>246</v>
      </c>
      <c r="AB55" s="80" t="s">
        <v>515</v>
      </c>
      <c r="AC55" s="80" t="s">
        <v>56</v>
      </c>
      <c r="AD55" s="80" t="s">
        <v>371</v>
      </c>
      <c r="AE55" s="80" t="s">
        <v>237</v>
      </c>
      <c r="AF55" s="80" t="s">
        <v>16</v>
      </c>
      <c r="AG55" s="81">
        <v>2006</v>
      </c>
      <c r="AH55" s="79">
        <v>25814</v>
      </c>
      <c r="AJ55" t="s">
        <v>526</v>
      </c>
      <c r="AK55">
        <v>102</v>
      </c>
      <c r="AM55" t="s">
        <v>517</v>
      </c>
    </row>
    <row r="56" spans="4:39" x14ac:dyDescent="0.25">
      <c r="D56" s="46">
        <f t="shared" si="10"/>
        <v>10320</v>
      </c>
      <c r="E56" s="46" t="str">
        <f t="shared" si="11"/>
        <v>ESP</v>
      </c>
      <c r="F56" s="46">
        <f t="shared" si="12"/>
        <v>102</v>
      </c>
      <c r="G56" s="46" t="str">
        <f t="shared" si="13"/>
        <v>A1</v>
      </c>
      <c r="H56" s="46" t="str">
        <f t="shared" si="14"/>
        <v>FERNANDEZ Francisco</v>
      </c>
      <c r="I56" s="46" t="str">
        <f t="shared" si="15"/>
        <v>V+40</v>
      </c>
      <c r="J56" s="46">
        <f t="shared" si="16"/>
        <v>10320</v>
      </c>
      <c r="K56" s="46" t="str">
        <f t="shared" si="17"/>
        <v>ATEN82</v>
      </c>
      <c r="L56" s="46" t="str">
        <f t="shared" si="18"/>
        <v/>
      </c>
      <c r="P56">
        <v>54</v>
      </c>
      <c r="Q56" t="str">
        <f t="shared" si="19"/>
        <v>ESP</v>
      </c>
      <c r="R56">
        <f t="shared" si="20"/>
        <v>102</v>
      </c>
      <c r="S56" t="str">
        <f t="shared" si="21"/>
        <v>A1</v>
      </c>
      <c r="T56" t="str">
        <f t="shared" si="22"/>
        <v>FERNANDEZ Francisco</v>
      </c>
      <c r="U56" t="str">
        <f t="shared" si="23"/>
        <v>V+40</v>
      </c>
      <c r="V56" s="86">
        <f t="shared" si="24"/>
        <v>10320</v>
      </c>
      <c r="W56" t="str">
        <f t="shared" si="25"/>
        <v>ATEN82</v>
      </c>
      <c r="X56" t="str">
        <f t="shared" si="26"/>
        <v/>
      </c>
      <c r="Z56" s="79">
        <v>10320</v>
      </c>
      <c r="AA56" s="80" t="s">
        <v>340</v>
      </c>
      <c r="AB56" s="80" t="s">
        <v>515</v>
      </c>
      <c r="AC56" s="80" t="s">
        <v>56</v>
      </c>
      <c r="AD56" s="80" t="s">
        <v>376</v>
      </c>
      <c r="AE56" s="80" t="s">
        <v>237</v>
      </c>
      <c r="AF56" s="80" t="s">
        <v>62</v>
      </c>
      <c r="AG56" s="81">
        <v>1978</v>
      </c>
      <c r="AH56" s="79">
        <v>1809</v>
      </c>
      <c r="AJ56" t="s">
        <v>526</v>
      </c>
      <c r="AK56">
        <v>102</v>
      </c>
      <c r="AM56" t="s">
        <v>517</v>
      </c>
    </row>
    <row r="57" spans="4:39" x14ac:dyDescent="0.25">
      <c r="D57" s="46">
        <f t="shared" si="10"/>
        <v>11784</v>
      </c>
      <c r="E57" s="46" t="str">
        <f t="shared" si="11"/>
        <v>ESP</v>
      </c>
      <c r="F57" s="46">
        <f t="shared" si="12"/>
        <v>102</v>
      </c>
      <c r="G57" s="46" t="str">
        <f t="shared" si="13"/>
        <v>A1</v>
      </c>
      <c r="H57" s="46" t="str">
        <f t="shared" si="14"/>
        <v>MORAN Francisco Jose</v>
      </c>
      <c r="I57" s="46" t="str">
        <f t="shared" si="15"/>
        <v>V+50</v>
      </c>
      <c r="J57" s="46">
        <f t="shared" si="16"/>
        <v>11784</v>
      </c>
      <c r="K57" s="46" t="str">
        <f t="shared" si="17"/>
        <v>ATEN82</v>
      </c>
      <c r="L57" s="46" t="str">
        <f t="shared" si="18"/>
        <v/>
      </c>
      <c r="P57">
        <v>55</v>
      </c>
      <c r="Q57" t="str">
        <f t="shared" si="19"/>
        <v>ESP</v>
      </c>
      <c r="R57">
        <f t="shared" si="20"/>
        <v>102</v>
      </c>
      <c r="S57" t="str">
        <f t="shared" si="21"/>
        <v>A1</v>
      </c>
      <c r="T57" t="str">
        <f t="shared" si="22"/>
        <v>MORAN Francisco Jose</v>
      </c>
      <c r="U57" t="str">
        <f t="shared" si="23"/>
        <v>V+50</v>
      </c>
      <c r="V57" s="86">
        <f t="shared" si="24"/>
        <v>11784</v>
      </c>
      <c r="W57" t="str">
        <f t="shared" si="25"/>
        <v>ATEN82</v>
      </c>
      <c r="X57" t="str">
        <f t="shared" si="26"/>
        <v/>
      </c>
      <c r="Z57" s="79">
        <v>11784</v>
      </c>
      <c r="AA57" s="80" t="s">
        <v>390</v>
      </c>
      <c r="AB57" s="80" t="s">
        <v>515</v>
      </c>
      <c r="AC57" s="80" t="s">
        <v>56</v>
      </c>
      <c r="AD57" s="80" t="s">
        <v>368</v>
      </c>
      <c r="AE57" s="80" t="s">
        <v>237</v>
      </c>
      <c r="AF57" s="80" t="s">
        <v>62</v>
      </c>
      <c r="AG57" s="81">
        <v>1968</v>
      </c>
      <c r="AH57" s="79">
        <v>31787</v>
      </c>
      <c r="AJ57" t="s">
        <v>526</v>
      </c>
      <c r="AK57">
        <v>102</v>
      </c>
      <c r="AM57" t="s">
        <v>517</v>
      </c>
    </row>
    <row r="58" spans="4:39" x14ac:dyDescent="0.25">
      <c r="D58" s="46">
        <f t="shared" si="10"/>
        <v>12036</v>
      </c>
      <c r="E58" s="46" t="str">
        <f t="shared" si="11"/>
        <v>ESP</v>
      </c>
      <c r="F58" s="46">
        <f t="shared" si="12"/>
        <v>102</v>
      </c>
      <c r="G58" s="46" t="str">
        <f t="shared" si="13"/>
        <v>B</v>
      </c>
      <c r="H58" s="46" t="str">
        <f t="shared" si="14"/>
        <v>ROMO Pol</v>
      </c>
      <c r="I58" s="46" t="str">
        <f t="shared" si="15"/>
        <v>INF-1</v>
      </c>
      <c r="J58" s="46">
        <f t="shared" si="16"/>
        <v>12036</v>
      </c>
      <c r="K58" s="46" t="str">
        <f t="shared" si="17"/>
        <v>ATEN82</v>
      </c>
      <c r="L58" s="46" t="str">
        <f t="shared" si="18"/>
        <v/>
      </c>
      <c r="P58">
        <v>56</v>
      </c>
      <c r="Q58" t="str">
        <f t="shared" si="19"/>
        <v>ESP</v>
      </c>
      <c r="R58">
        <f t="shared" si="20"/>
        <v>102</v>
      </c>
      <c r="S58" t="str">
        <f t="shared" si="21"/>
        <v>B</v>
      </c>
      <c r="T58" t="str">
        <f t="shared" si="22"/>
        <v>ROMO Pol</v>
      </c>
      <c r="U58" t="str">
        <f t="shared" si="23"/>
        <v>INF-1</v>
      </c>
      <c r="V58" s="86">
        <f t="shared" si="24"/>
        <v>12036</v>
      </c>
      <c r="W58" t="str">
        <f t="shared" si="25"/>
        <v>ATEN82</v>
      </c>
      <c r="X58" t="str">
        <f t="shared" si="26"/>
        <v/>
      </c>
      <c r="Z58" s="79">
        <v>12036</v>
      </c>
      <c r="AA58" s="80" t="s">
        <v>251</v>
      </c>
      <c r="AB58" s="80" t="s">
        <v>515</v>
      </c>
      <c r="AC58" s="80" t="s">
        <v>56</v>
      </c>
      <c r="AD58" s="80" t="s">
        <v>370</v>
      </c>
      <c r="AE58" s="80" t="s">
        <v>237</v>
      </c>
      <c r="AF58" s="80" t="s">
        <v>16</v>
      </c>
      <c r="AG58" s="81">
        <v>2007</v>
      </c>
      <c r="AH58" s="79">
        <v>33181</v>
      </c>
      <c r="AJ58" t="s">
        <v>526</v>
      </c>
      <c r="AK58">
        <v>102</v>
      </c>
      <c r="AM58" t="s">
        <v>517</v>
      </c>
    </row>
    <row r="59" spans="4:39" x14ac:dyDescent="0.25">
      <c r="D59" s="46">
        <f t="shared" si="10"/>
        <v>12189</v>
      </c>
      <c r="E59" s="46" t="str">
        <f t="shared" si="11"/>
        <v>NO NAC</v>
      </c>
      <c r="F59" s="46">
        <f t="shared" si="12"/>
        <v>102</v>
      </c>
      <c r="G59" s="46" t="str">
        <f t="shared" si="13"/>
        <v>B</v>
      </c>
      <c r="H59" s="46" t="str">
        <f t="shared" si="14"/>
        <v>ASENSIO Obed</v>
      </c>
      <c r="I59" s="46" t="str">
        <f t="shared" si="15"/>
        <v>JUV-1</v>
      </c>
      <c r="J59" s="46">
        <f t="shared" si="16"/>
        <v>12189</v>
      </c>
      <c r="K59" s="46" t="str">
        <f t="shared" si="17"/>
        <v>ATEN82</v>
      </c>
      <c r="L59" s="46" t="str">
        <f t="shared" si="18"/>
        <v/>
      </c>
      <c r="P59">
        <v>57</v>
      </c>
      <c r="Q59" t="str">
        <f t="shared" si="19"/>
        <v>NO NAC</v>
      </c>
      <c r="R59">
        <f t="shared" si="20"/>
        <v>102</v>
      </c>
      <c r="S59" t="str">
        <f t="shared" si="21"/>
        <v>B</v>
      </c>
      <c r="T59" t="str">
        <f t="shared" si="22"/>
        <v>ASENSIO Obed</v>
      </c>
      <c r="U59" t="str">
        <f t="shared" si="23"/>
        <v>JUV-1</v>
      </c>
      <c r="V59" s="86">
        <f t="shared" si="24"/>
        <v>12189</v>
      </c>
      <c r="W59" t="str">
        <f t="shared" si="25"/>
        <v>ATEN82</v>
      </c>
      <c r="X59" t="str">
        <f t="shared" si="26"/>
        <v/>
      </c>
      <c r="Z59" s="79">
        <v>12189</v>
      </c>
      <c r="AA59" s="80" t="s">
        <v>519</v>
      </c>
      <c r="AB59" s="80" t="s">
        <v>515</v>
      </c>
      <c r="AC59" s="80" t="s">
        <v>72</v>
      </c>
      <c r="AD59" s="80" t="s">
        <v>373</v>
      </c>
      <c r="AE59" s="80" t="s">
        <v>237</v>
      </c>
      <c r="AF59" s="80" t="s">
        <v>16</v>
      </c>
      <c r="AG59" s="81">
        <v>2005</v>
      </c>
      <c r="AH59" s="79">
        <v>31496</v>
      </c>
      <c r="AJ59" t="s">
        <v>526</v>
      </c>
      <c r="AK59">
        <v>102</v>
      </c>
      <c r="AM59" t="s">
        <v>517</v>
      </c>
    </row>
    <row r="60" spans="4:39" x14ac:dyDescent="0.25">
      <c r="D60" s="46">
        <f t="shared" si="10"/>
        <v>12219</v>
      </c>
      <c r="E60" s="46" t="str">
        <f t="shared" si="11"/>
        <v>ESP</v>
      </c>
      <c r="F60" s="46">
        <f t="shared" si="12"/>
        <v>102</v>
      </c>
      <c r="G60" s="46" t="str">
        <f t="shared" si="13"/>
        <v>B</v>
      </c>
      <c r="H60" s="46" t="str">
        <f t="shared" si="14"/>
        <v>ROMO Miquel</v>
      </c>
      <c r="I60" s="46" t="str">
        <f t="shared" si="15"/>
        <v>V+40</v>
      </c>
      <c r="J60" s="46">
        <f t="shared" si="16"/>
        <v>12219</v>
      </c>
      <c r="K60" s="46" t="str">
        <f t="shared" si="17"/>
        <v>ATEN82</v>
      </c>
      <c r="L60" s="46" t="str">
        <f t="shared" si="18"/>
        <v/>
      </c>
      <c r="P60">
        <v>58</v>
      </c>
      <c r="Q60" t="str">
        <f t="shared" si="19"/>
        <v>ESP</v>
      </c>
      <c r="R60">
        <f t="shared" si="20"/>
        <v>102</v>
      </c>
      <c r="S60" t="str">
        <f t="shared" si="21"/>
        <v>B</v>
      </c>
      <c r="T60" t="str">
        <f t="shared" si="22"/>
        <v>ROMO Miquel</v>
      </c>
      <c r="U60" t="str">
        <f t="shared" si="23"/>
        <v>V+40</v>
      </c>
      <c r="V60" s="86">
        <f t="shared" si="24"/>
        <v>12219</v>
      </c>
      <c r="W60" t="str">
        <f t="shared" si="25"/>
        <v>ATEN82</v>
      </c>
      <c r="X60" t="str">
        <f t="shared" si="26"/>
        <v/>
      </c>
      <c r="Z60" s="79">
        <v>12219</v>
      </c>
      <c r="AA60" s="80" t="s">
        <v>250</v>
      </c>
      <c r="AB60" s="80" t="s">
        <v>515</v>
      </c>
      <c r="AC60" s="80" t="s">
        <v>56</v>
      </c>
      <c r="AD60" s="80" t="s">
        <v>376</v>
      </c>
      <c r="AE60" s="80" t="s">
        <v>237</v>
      </c>
      <c r="AF60" s="80" t="s">
        <v>16</v>
      </c>
      <c r="AG60" s="81">
        <v>1978</v>
      </c>
      <c r="AH60" s="79">
        <v>33800</v>
      </c>
      <c r="AJ60" t="s">
        <v>526</v>
      </c>
      <c r="AK60">
        <v>102</v>
      </c>
      <c r="AM60" t="s">
        <v>517</v>
      </c>
    </row>
    <row r="61" spans="4:39" x14ac:dyDescent="0.25">
      <c r="D61" s="46">
        <f t="shared" si="10"/>
        <v>12232</v>
      </c>
      <c r="E61" s="46" t="str">
        <f t="shared" si="11"/>
        <v>ESP</v>
      </c>
      <c r="F61" s="46">
        <f t="shared" si="12"/>
        <v>102</v>
      </c>
      <c r="G61" s="46" t="str">
        <f t="shared" si="13"/>
        <v>B</v>
      </c>
      <c r="H61" s="46" t="str">
        <f t="shared" si="14"/>
        <v>EXPOSITO Jordi</v>
      </c>
      <c r="I61" s="46" t="str">
        <f t="shared" si="15"/>
        <v>INF-1</v>
      </c>
      <c r="J61" s="46">
        <f t="shared" si="16"/>
        <v>12232</v>
      </c>
      <c r="K61" s="46" t="str">
        <f t="shared" si="17"/>
        <v>ATEN82</v>
      </c>
      <c r="L61" s="46" t="str">
        <f t="shared" si="18"/>
        <v/>
      </c>
      <c r="P61">
        <v>59</v>
      </c>
      <c r="Q61" t="str">
        <f t="shared" si="19"/>
        <v>ESP</v>
      </c>
      <c r="R61">
        <f t="shared" si="20"/>
        <v>102</v>
      </c>
      <c r="S61" t="str">
        <f t="shared" si="21"/>
        <v>B</v>
      </c>
      <c r="T61" t="str">
        <f t="shared" si="22"/>
        <v>EXPOSITO Jordi</v>
      </c>
      <c r="U61" t="str">
        <f t="shared" si="23"/>
        <v>INF-1</v>
      </c>
      <c r="V61" s="86">
        <f t="shared" si="24"/>
        <v>12232</v>
      </c>
      <c r="W61" t="str">
        <f t="shared" si="25"/>
        <v>ATEN82</v>
      </c>
      <c r="X61" t="str">
        <f t="shared" si="26"/>
        <v/>
      </c>
      <c r="Z61" s="79">
        <v>12232</v>
      </c>
      <c r="AA61" s="80" t="s">
        <v>241</v>
      </c>
      <c r="AB61" s="80" t="s">
        <v>515</v>
      </c>
      <c r="AC61" s="80" t="s">
        <v>56</v>
      </c>
      <c r="AD61" s="80" t="s">
        <v>370</v>
      </c>
      <c r="AE61" s="80" t="s">
        <v>237</v>
      </c>
      <c r="AF61" s="80" t="s">
        <v>16</v>
      </c>
      <c r="AG61" s="81">
        <v>2007</v>
      </c>
      <c r="AH61" s="79">
        <v>33799</v>
      </c>
      <c r="AJ61" t="s">
        <v>526</v>
      </c>
      <c r="AK61">
        <v>102</v>
      </c>
      <c r="AM61" t="s">
        <v>517</v>
      </c>
    </row>
    <row r="62" spans="4:39" x14ac:dyDescent="0.25">
      <c r="D62" s="46">
        <f t="shared" si="10"/>
        <v>27</v>
      </c>
      <c r="E62" s="46" t="str">
        <f t="shared" si="11"/>
        <v>ESP</v>
      </c>
      <c r="F62" s="46">
        <f t="shared" si="12"/>
        <v>103</v>
      </c>
      <c r="G62" s="46" t="str">
        <f t="shared" si="13"/>
        <v>A1</v>
      </c>
      <c r="H62" s="46" t="str">
        <f t="shared" si="14"/>
        <v>MADURELL Josep</v>
      </c>
      <c r="I62" s="46" t="str">
        <f t="shared" si="15"/>
        <v>V+70</v>
      </c>
      <c r="J62" s="46">
        <f t="shared" si="16"/>
        <v>27</v>
      </c>
      <c r="K62" s="46" t="str">
        <f t="shared" si="17"/>
        <v>CONGRE</v>
      </c>
      <c r="L62" s="46" t="str">
        <f t="shared" si="18"/>
        <v/>
      </c>
      <c r="P62">
        <v>60</v>
      </c>
      <c r="Q62" t="str">
        <f t="shared" si="19"/>
        <v>ESP</v>
      </c>
      <c r="R62">
        <f t="shared" si="20"/>
        <v>103</v>
      </c>
      <c r="S62" t="str">
        <f t="shared" si="21"/>
        <v>A1</v>
      </c>
      <c r="T62" t="str">
        <f t="shared" si="22"/>
        <v>MADURELL Josep</v>
      </c>
      <c r="U62" t="str">
        <f t="shared" si="23"/>
        <v>V+70</v>
      </c>
      <c r="V62" s="86">
        <f t="shared" si="24"/>
        <v>27</v>
      </c>
      <c r="W62" t="str">
        <f t="shared" si="25"/>
        <v>CONGRE</v>
      </c>
      <c r="X62" t="str">
        <f t="shared" si="26"/>
        <v/>
      </c>
      <c r="Z62" s="79">
        <v>27</v>
      </c>
      <c r="AA62" s="80" t="s">
        <v>162</v>
      </c>
      <c r="AB62" s="80" t="s">
        <v>515</v>
      </c>
      <c r="AC62" s="80" t="s">
        <v>56</v>
      </c>
      <c r="AD62" s="80" t="s">
        <v>391</v>
      </c>
      <c r="AE62" s="80" t="s">
        <v>160</v>
      </c>
      <c r="AF62" s="80" t="s">
        <v>62</v>
      </c>
      <c r="AG62" s="81">
        <v>1938</v>
      </c>
      <c r="AH62" s="79">
        <v>45</v>
      </c>
      <c r="AJ62" t="s">
        <v>526</v>
      </c>
      <c r="AK62">
        <v>103</v>
      </c>
      <c r="AM62" t="s">
        <v>517</v>
      </c>
    </row>
    <row r="63" spans="4:39" x14ac:dyDescent="0.25">
      <c r="D63" s="46">
        <f t="shared" si="10"/>
        <v>208</v>
      </c>
      <c r="E63" s="46" t="str">
        <f t="shared" si="11"/>
        <v>ESP</v>
      </c>
      <c r="F63" s="46">
        <f t="shared" si="12"/>
        <v>103</v>
      </c>
      <c r="G63" s="46" t="str">
        <f t="shared" si="13"/>
        <v>A1</v>
      </c>
      <c r="H63" s="46" t="str">
        <f t="shared" si="14"/>
        <v>COCHRAN MAY.  Jordi</v>
      </c>
      <c r="I63" s="46" t="str">
        <f t="shared" si="15"/>
        <v>V+65</v>
      </c>
      <c r="J63" s="46">
        <f t="shared" si="16"/>
        <v>208</v>
      </c>
      <c r="K63" s="46" t="str">
        <f t="shared" si="17"/>
        <v>CONGRE</v>
      </c>
      <c r="L63" s="46" t="str">
        <f t="shared" si="18"/>
        <v/>
      </c>
      <c r="P63">
        <v>61</v>
      </c>
      <c r="Q63" t="str">
        <f t="shared" si="19"/>
        <v>ESP</v>
      </c>
      <c r="R63">
        <f t="shared" si="20"/>
        <v>103</v>
      </c>
      <c r="S63" t="str">
        <f t="shared" si="21"/>
        <v>A1</v>
      </c>
      <c r="T63" t="str">
        <f t="shared" si="22"/>
        <v>COCHRAN MAY.  Jordi</v>
      </c>
      <c r="U63" t="str">
        <f t="shared" si="23"/>
        <v>V+65</v>
      </c>
      <c r="V63" s="86">
        <f t="shared" si="24"/>
        <v>208</v>
      </c>
      <c r="W63" t="str">
        <f t="shared" si="25"/>
        <v>CONGRE</v>
      </c>
      <c r="X63" t="str">
        <f t="shared" si="26"/>
        <v/>
      </c>
      <c r="Z63" s="79">
        <v>208</v>
      </c>
      <c r="AA63" s="80" t="s">
        <v>392</v>
      </c>
      <c r="AB63" s="80" t="s">
        <v>515</v>
      </c>
      <c r="AC63" s="80" t="s">
        <v>56</v>
      </c>
      <c r="AD63" s="80" t="s">
        <v>374</v>
      </c>
      <c r="AE63" s="80" t="s">
        <v>160</v>
      </c>
      <c r="AF63" s="80" t="s">
        <v>62</v>
      </c>
      <c r="AG63" s="81">
        <v>1955</v>
      </c>
      <c r="AH63" s="79"/>
      <c r="AJ63" t="s">
        <v>526</v>
      </c>
      <c r="AK63">
        <v>103</v>
      </c>
      <c r="AM63" t="s">
        <v>517</v>
      </c>
    </row>
    <row r="64" spans="4:39" x14ac:dyDescent="0.25">
      <c r="D64" s="46">
        <f t="shared" si="10"/>
        <v>2159</v>
      </c>
      <c r="E64" s="46" t="str">
        <f t="shared" si="11"/>
        <v>ESP</v>
      </c>
      <c r="F64" s="46">
        <f t="shared" si="12"/>
        <v>103</v>
      </c>
      <c r="G64" s="46" t="str">
        <f t="shared" si="13"/>
        <v>A1</v>
      </c>
      <c r="H64" s="46" t="str">
        <f t="shared" si="14"/>
        <v>GARCIA J.  Daniel</v>
      </c>
      <c r="I64" s="46" t="str">
        <f t="shared" si="15"/>
        <v>V+60</v>
      </c>
      <c r="J64" s="46">
        <f t="shared" si="16"/>
        <v>2159</v>
      </c>
      <c r="K64" s="46" t="str">
        <f t="shared" si="17"/>
        <v>CONGRE</v>
      </c>
      <c r="L64" s="46" t="str">
        <f t="shared" si="18"/>
        <v/>
      </c>
      <c r="P64">
        <v>62</v>
      </c>
      <c r="Q64" t="str">
        <f t="shared" si="19"/>
        <v>ESP</v>
      </c>
      <c r="R64">
        <f t="shared" si="20"/>
        <v>103</v>
      </c>
      <c r="S64" t="str">
        <f t="shared" si="21"/>
        <v>A1</v>
      </c>
      <c r="T64" t="str">
        <f t="shared" si="22"/>
        <v>GARCIA J.  Daniel</v>
      </c>
      <c r="U64" t="str">
        <f t="shared" si="23"/>
        <v>V+60</v>
      </c>
      <c r="V64" s="86">
        <f t="shared" si="24"/>
        <v>2159</v>
      </c>
      <c r="W64" t="str">
        <f t="shared" si="25"/>
        <v>CONGRE</v>
      </c>
      <c r="X64" t="str">
        <f t="shared" si="26"/>
        <v/>
      </c>
      <c r="Z64" s="79">
        <v>2159</v>
      </c>
      <c r="AA64" s="80" t="s">
        <v>393</v>
      </c>
      <c r="AB64" s="80" t="s">
        <v>515</v>
      </c>
      <c r="AC64" s="80" t="s">
        <v>56</v>
      </c>
      <c r="AD64" s="80" t="s">
        <v>388</v>
      </c>
      <c r="AE64" s="80" t="s">
        <v>160</v>
      </c>
      <c r="AF64" s="80" t="s">
        <v>62</v>
      </c>
      <c r="AG64" s="81">
        <v>1959</v>
      </c>
      <c r="AH64" s="79"/>
      <c r="AJ64" t="s">
        <v>526</v>
      </c>
      <c r="AK64">
        <v>103</v>
      </c>
      <c r="AM64" t="s">
        <v>517</v>
      </c>
    </row>
    <row r="65" spans="4:39" x14ac:dyDescent="0.25">
      <c r="D65" s="46">
        <f t="shared" si="10"/>
        <v>3573</v>
      </c>
      <c r="E65" s="46" t="str">
        <f t="shared" si="11"/>
        <v>ESP</v>
      </c>
      <c r="F65" s="46">
        <f t="shared" si="12"/>
        <v>103</v>
      </c>
      <c r="G65" s="46" t="str">
        <f t="shared" si="13"/>
        <v>B</v>
      </c>
      <c r="H65" s="46" t="str">
        <f t="shared" si="14"/>
        <v>PEREZ Marta</v>
      </c>
      <c r="I65" s="46" t="str">
        <f t="shared" si="15"/>
        <v>S21-3</v>
      </c>
      <c r="J65" s="46">
        <f t="shared" si="16"/>
        <v>3573</v>
      </c>
      <c r="K65" s="46" t="str">
        <f t="shared" si="17"/>
        <v>CONGRE</v>
      </c>
      <c r="L65" s="46" t="str">
        <f t="shared" si="18"/>
        <v/>
      </c>
      <c r="P65">
        <v>63</v>
      </c>
      <c r="Q65" t="str">
        <f t="shared" si="19"/>
        <v>ESP</v>
      </c>
      <c r="R65">
        <f t="shared" si="20"/>
        <v>103</v>
      </c>
      <c r="S65" t="str">
        <f t="shared" si="21"/>
        <v>B</v>
      </c>
      <c r="T65" t="str">
        <f t="shared" si="22"/>
        <v>PEREZ Marta</v>
      </c>
      <c r="U65" t="str">
        <f t="shared" si="23"/>
        <v>S21-3</v>
      </c>
      <c r="V65" s="86">
        <f t="shared" si="24"/>
        <v>3573</v>
      </c>
      <c r="W65" t="str">
        <f t="shared" si="25"/>
        <v>CONGRE</v>
      </c>
      <c r="X65" t="str">
        <f t="shared" si="26"/>
        <v/>
      </c>
      <c r="Z65" s="79">
        <v>3573</v>
      </c>
      <c r="AA65" s="80" t="s">
        <v>520</v>
      </c>
      <c r="AB65" s="80" t="s">
        <v>516</v>
      </c>
      <c r="AC65" s="80" t="s">
        <v>56</v>
      </c>
      <c r="AD65" s="80" t="s">
        <v>372</v>
      </c>
      <c r="AE65" s="80" t="s">
        <v>160</v>
      </c>
      <c r="AF65" s="80" t="s">
        <v>16</v>
      </c>
      <c r="AG65" s="81">
        <v>2000</v>
      </c>
      <c r="AH65" s="79">
        <v>19027</v>
      </c>
      <c r="AJ65" t="s">
        <v>526</v>
      </c>
      <c r="AK65">
        <v>103</v>
      </c>
      <c r="AM65" t="s">
        <v>517</v>
      </c>
    </row>
    <row r="66" spans="4:39" x14ac:dyDescent="0.25">
      <c r="D66" s="46">
        <f t="shared" si="10"/>
        <v>8008</v>
      </c>
      <c r="E66" s="46" t="str">
        <f t="shared" si="11"/>
        <v>ESP</v>
      </c>
      <c r="F66" s="46">
        <f t="shared" si="12"/>
        <v>103</v>
      </c>
      <c r="G66" s="46" t="str">
        <f t="shared" si="13"/>
        <v>B</v>
      </c>
      <c r="H66" s="46" t="str">
        <f t="shared" si="14"/>
        <v>VARGAS Neo</v>
      </c>
      <c r="I66" s="46" t="str">
        <f t="shared" si="15"/>
        <v>JUV-3</v>
      </c>
      <c r="J66" s="46">
        <f t="shared" si="16"/>
        <v>8008</v>
      </c>
      <c r="K66" s="46" t="str">
        <f t="shared" si="17"/>
        <v>CONGRE</v>
      </c>
      <c r="L66" s="46" t="str">
        <f t="shared" si="18"/>
        <v/>
      </c>
      <c r="P66">
        <v>64</v>
      </c>
      <c r="Q66" t="str">
        <f t="shared" si="19"/>
        <v>ESP</v>
      </c>
      <c r="R66">
        <f t="shared" si="20"/>
        <v>103</v>
      </c>
      <c r="S66" t="str">
        <f t="shared" si="21"/>
        <v>B</v>
      </c>
      <c r="T66" t="str">
        <f t="shared" si="22"/>
        <v>VARGAS Neo</v>
      </c>
      <c r="U66" t="str">
        <f t="shared" si="23"/>
        <v>JUV-3</v>
      </c>
      <c r="V66" s="86">
        <f t="shared" si="24"/>
        <v>8008</v>
      </c>
      <c r="W66" t="str">
        <f t="shared" si="25"/>
        <v>CONGRE</v>
      </c>
      <c r="X66" t="str">
        <f t="shared" si="26"/>
        <v/>
      </c>
      <c r="Z66" s="79">
        <v>8008</v>
      </c>
      <c r="AA66" s="80" t="s">
        <v>521</v>
      </c>
      <c r="AB66" s="80" t="s">
        <v>515</v>
      </c>
      <c r="AC66" s="80" t="s">
        <v>56</v>
      </c>
      <c r="AD66" s="80" t="s">
        <v>375</v>
      </c>
      <c r="AE66" s="80" t="s">
        <v>160</v>
      </c>
      <c r="AF66" s="80" t="s">
        <v>16</v>
      </c>
      <c r="AG66" s="81">
        <v>2003</v>
      </c>
      <c r="AH66" s="79" t="s">
        <v>517</v>
      </c>
      <c r="AJ66" t="s">
        <v>526</v>
      </c>
      <c r="AK66">
        <v>103</v>
      </c>
      <c r="AM66" t="s">
        <v>517</v>
      </c>
    </row>
    <row r="67" spans="4:39" x14ac:dyDescent="0.25">
      <c r="D67" s="46">
        <f t="shared" si="10"/>
        <v>10041</v>
      </c>
      <c r="E67" s="46" t="str">
        <f t="shared" si="11"/>
        <v>ESP</v>
      </c>
      <c r="F67" s="46">
        <f t="shared" si="12"/>
        <v>103</v>
      </c>
      <c r="G67" s="46" t="str">
        <f t="shared" si="13"/>
        <v>A1</v>
      </c>
      <c r="H67" s="46" t="str">
        <f t="shared" si="14"/>
        <v>PEÑA Dario Alfonso</v>
      </c>
      <c r="I67" s="46" t="str">
        <f t="shared" si="15"/>
        <v>SEN</v>
      </c>
      <c r="J67" s="46">
        <f t="shared" si="16"/>
        <v>10041</v>
      </c>
      <c r="K67" s="46" t="str">
        <f t="shared" si="17"/>
        <v>CONGRE</v>
      </c>
      <c r="L67" s="46" t="str">
        <f t="shared" si="18"/>
        <v/>
      </c>
      <c r="P67">
        <v>65</v>
      </c>
      <c r="Q67" t="str">
        <f t="shared" si="19"/>
        <v>ESP</v>
      </c>
      <c r="R67">
        <f t="shared" si="20"/>
        <v>103</v>
      </c>
      <c r="S67" t="str">
        <f t="shared" si="21"/>
        <v>A1</v>
      </c>
      <c r="T67" t="str">
        <f t="shared" si="22"/>
        <v>PEÑA Dario Alfonso</v>
      </c>
      <c r="U67" t="str">
        <f t="shared" si="23"/>
        <v>SEN</v>
      </c>
      <c r="V67" s="86">
        <f t="shared" si="24"/>
        <v>10041</v>
      </c>
      <c r="W67" t="str">
        <f t="shared" si="25"/>
        <v>CONGRE</v>
      </c>
      <c r="X67" t="str">
        <f t="shared" si="26"/>
        <v/>
      </c>
      <c r="Z67" s="79">
        <v>10041</v>
      </c>
      <c r="AA67" s="80" t="s">
        <v>163</v>
      </c>
      <c r="AB67" s="80" t="s">
        <v>515</v>
      </c>
      <c r="AC67" s="80" t="s">
        <v>56</v>
      </c>
      <c r="AD67" s="80" t="s">
        <v>64</v>
      </c>
      <c r="AE67" s="80" t="s">
        <v>160</v>
      </c>
      <c r="AF67" s="80" t="s">
        <v>62</v>
      </c>
      <c r="AG67" s="81">
        <v>1989</v>
      </c>
      <c r="AH67" s="79"/>
      <c r="AJ67" t="s">
        <v>526</v>
      </c>
      <c r="AK67">
        <v>103</v>
      </c>
      <c r="AM67" t="s">
        <v>517</v>
      </c>
    </row>
    <row r="68" spans="4:39" x14ac:dyDescent="0.25">
      <c r="D68" s="46">
        <f t="shared" si="10"/>
        <v>11181</v>
      </c>
      <c r="E68" s="46" t="str">
        <f t="shared" si="11"/>
        <v>NO NAC</v>
      </c>
      <c r="F68" s="46">
        <f t="shared" si="12"/>
        <v>103</v>
      </c>
      <c r="G68" s="46" t="str">
        <f t="shared" si="13"/>
        <v>A1</v>
      </c>
      <c r="H68" s="46" t="str">
        <f t="shared" si="14"/>
        <v>CARVALLO Ignacio</v>
      </c>
      <c r="I68" s="46" t="str">
        <f t="shared" si="15"/>
        <v>SEN</v>
      </c>
      <c r="J68" s="46">
        <f t="shared" si="16"/>
        <v>11181</v>
      </c>
      <c r="K68" s="46" t="str">
        <f t="shared" si="17"/>
        <v>CONGRE</v>
      </c>
      <c r="L68" s="46" t="str">
        <f t="shared" si="18"/>
        <v/>
      </c>
      <c r="P68">
        <v>66</v>
      </c>
      <c r="Q68" t="str">
        <f t="shared" si="19"/>
        <v>NO NAC</v>
      </c>
      <c r="R68">
        <f t="shared" si="20"/>
        <v>103</v>
      </c>
      <c r="S68" t="str">
        <f t="shared" si="21"/>
        <v>A1</v>
      </c>
      <c r="T68" t="str">
        <f t="shared" si="22"/>
        <v>CARVALLO Ignacio</v>
      </c>
      <c r="U68" t="str">
        <f t="shared" si="23"/>
        <v>SEN</v>
      </c>
      <c r="V68" s="86">
        <f t="shared" si="24"/>
        <v>11181</v>
      </c>
      <c r="W68" t="str">
        <f t="shared" si="25"/>
        <v>CONGRE</v>
      </c>
      <c r="X68" t="str">
        <f t="shared" si="26"/>
        <v/>
      </c>
      <c r="Z68" s="79">
        <v>11181</v>
      </c>
      <c r="AA68" s="80" t="s">
        <v>161</v>
      </c>
      <c r="AB68" s="80" t="s">
        <v>515</v>
      </c>
      <c r="AC68" s="80" t="s">
        <v>72</v>
      </c>
      <c r="AD68" s="80" t="s">
        <v>64</v>
      </c>
      <c r="AE68" s="80" t="s">
        <v>160</v>
      </c>
      <c r="AF68" s="80" t="s">
        <v>62</v>
      </c>
      <c r="AG68" s="81">
        <v>1995</v>
      </c>
      <c r="AH68" s="79"/>
      <c r="AJ68" t="s">
        <v>526</v>
      </c>
      <c r="AK68">
        <v>103</v>
      </c>
      <c r="AM68" t="s">
        <v>517</v>
      </c>
    </row>
    <row r="69" spans="4:39" x14ac:dyDescent="0.25">
      <c r="D69" s="46">
        <f t="shared" si="10"/>
        <v>534</v>
      </c>
      <c r="E69" s="46" t="str">
        <f t="shared" si="11"/>
        <v>ESP</v>
      </c>
      <c r="F69" s="46">
        <f t="shared" si="12"/>
        <v>104</v>
      </c>
      <c r="G69" s="46" t="str">
        <f t="shared" si="13"/>
        <v>A1</v>
      </c>
      <c r="H69" s="46" t="str">
        <f t="shared" si="14"/>
        <v>MENENDEZ Alex</v>
      </c>
      <c r="I69" s="46" t="str">
        <f t="shared" si="15"/>
        <v>V+50</v>
      </c>
      <c r="J69" s="46">
        <f t="shared" si="16"/>
        <v>534</v>
      </c>
      <c r="K69" s="46" t="str">
        <f t="shared" si="17"/>
        <v>CNSABA</v>
      </c>
      <c r="L69" s="46" t="str">
        <f t="shared" si="18"/>
        <v>A</v>
      </c>
      <c r="P69">
        <v>67</v>
      </c>
      <c r="Q69" t="str">
        <f t="shared" si="19"/>
        <v>ESP</v>
      </c>
      <c r="R69">
        <f t="shared" si="20"/>
        <v>104</v>
      </c>
      <c r="S69" t="str">
        <f t="shared" si="21"/>
        <v>A1</v>
      </c>
      <c r="T69" t="str">
        <f t="shared" si="22"/>
        <v>MENENDEZ Alex</v>
      </c>
      <c r="U69" t="str">
        <f t="shared" si="23"/>
        <v>V+50</v>
      </c>
      <c r="V69" s="86">
        <f t="shared" si="24"/>
        <v>534</v>
      </c>
      <c r="W69" t="str">
        <f t="shared" si="25"/>
        <v>CNSABA</v>
      </c>
      <c r="X69" t="str">
        <f t="shared" si="26"/>
        <v>A</v>
      </c>
      <c r="Z69" s="79">
        <v>534</v>
      </c>
      <c r="AA69" s="80" t="s">
        <v>394</v>
      </c>
      <c r="AB69" s="80" t="s">
        <v>515</v>
      </c>
      <c r="AC69" s="80" t="s">
        <v>56</v>
      </c>
      <c r="AD69" s="80" t="s">
        <v>368</v>
      </c>
      <c r="AE69" s="80" t="s">
        <v>278</v>
      </c>
      <c r="AF69" s="80" t="s">
        <v>62</v>
      </c>
      <c r="AG69" s="81">
        <v>1967</v>
      </c>
      <c r="AH69" s="79">
        <v>1078</v>
      </c>
      <c r="AJ69" t="s">
        <v>526</v>
      </c>
      <c r="AK69">
        <v>104</v>
      </c>
      <c r="AL69" t="s">
        <v>15</v>
      </c>
      <c r="AM69" t="s">
        <v>517</v>
      </c>
    </row>
    <row r="70" spans="4:39" x14ac:dyDescent="0.25">
      <c r="D70" s="46">
        <f t="shared" si="10"/>
        <v>548</v>
      </c>
      <c r="E70" s="46" t="str">
        <f t="shared" si="11"/>
        <v>ESP</v>
      </c>
      <c r="F70" s="46">
        <f t="shared" si="12"/>
        <v>104</v>
      </c>
      <c r="G70" s="46" t="str">
        <f t="shared" si="13"/>
        <v>A2</v>
      </c>
      <c r="H70" s="46" t="str">
        <f t="shared" si="14"/>
        <v>WEISZ Joan</v>
      </c>
      <c r="I70" s="46" t="str">
        <f t="shared" si="15"/>
        <v>V+50</v>
      </c>
      <c r="J70" s="46">
        <f t="shared" si="16"/>
        <v>548</v>
      </c>
      <c r="K70" s="46" t="str">
        <f t="shared" si="17"/>
        <v>CNSABA</v>
      </c>
      <c r="L70" s="46" t="str">
        <f t="shared" si="18"/>
        <v>AB</v>
      </c>
      <c r="P70">
        <v>68</v>
      </c>
      <c r="Q70" t="str">
        <f t="shared" si="19"/>
        <v>ESP</v>
      </c>
      <c r="R70">
        <f t="shared" si="20"/>
        <v>104</v>
      </c>
      <c r="S70" t="str">
        <f t="shared" si="21"/>
        <v>A2</v>
      </c>
      <c r="T70" t="str">
        <f t="shared" si="22"/>
        <v>WEISZ Joan</v>
      </c>
      <c r="U70" t="str">
        <f t="shared" si="23"/>
        <v>V+50</v>
      </c>
      <c r="V70" s="86">
        <f t="shared" si="24"/>
        <v>548</v>
      </c>
      <c r="W70" t="str">
        <f t="shared" si="25"/>
        <v>CNSABA</v>
      </c>
      <c r="X70" t="str">
        <f t="shared" si="26"/>
        <v>AB</v>
      </c>
      <c r="Z70" s="79">
        <v>548</v>
      </c>
      <c r="AA70" s="80" t="s">
        <v>345</v>
      </c>
      <c r="AB70" s="80" t="s">
        <v>515</v>
      </c>
      <c r="AC70" s="80" t="s">
        <v>56</v>
      </c>
      <c r="AD70" s="80" t="s">
        <v>368</v>
      </c>
      <c r="AE70" s="80" t="s">
        <v>278</v>
      </c>
      <c r="AF70" s="80" t="s">
        <v>77</v>
      </c>
      <c r="AG70" s="81">
        <v>1967</v>
      </c>
      <c r="AH70" s="79">
        <v>1109</v>
      </c>
      <c r="AJ70" t="s">
        <v>526</v>
      </c>
      <c r="AK70">
        <v>104</v>
      </c>
      <c r="AL70" t="s">
        <v>143</v>
      </c>
      <c r="AM70" t="s">
        <v>517</v>
      </c>
    </row>
    <row r="71" spans="4:39" x14ac:dyDescent="0.25">
      <c r="D71" s="46">
        <f t="shared" si="10"/>
        <v>1774</v>
      </c>
      <c r="E71" s="46" t="str">
        <f t="shared" si="11"/>
        <v>ESP</v>
      </c>
      <c r="F71" s="46">
        <f t="shared" si="12"/>
        <v>104</v>
      </c>
      <c r="G71" s="46" t="str">
        <f t="shared" si="13"/>
        <v>A1</v>
      </c>
      <c r="H71" s="46" t="str">
        <f t="shared" si="14"/>
        <v>CANO Andres</v>
      </c>
      <c r="I71" s="46" t="str">
        <f t="shared" si="15"/>
        <v>V+50</v>
      </c>
      <c r="J71" s="46">
        <f t="shared" si="16"/>
        <v>1774</v>
      </c>
      <c r="K71" s="46" t="str">
        <f t="shared" si="17"/>
        <v>CNSABA</v>
      </c>
      <c r="L71" s="46" t="str">
        <f t="shared" si="18"/>
        <v>AB</v>
      </c>
      <c r="P71">
        <v>69</v>
      </c>
      <c r="Q71" t="str">
        <f t="shared" si="19"/>
        <v>ESP</v>
      </c>
      <c r="R71">
        <f t="shared" si="20"/>
        <v>104</v>
      </c>
      <c r="S71" t="str">
        <f t="shared" si="21"/>
        <v>A1</v>
      </c>
      <c r="T71" t="str">
        <f t="shared" si="22"/>
        <v>CANO Andres</v>
      </c>
      <c r="U71" t="str">
        <f t="shared" si="23"/>
        <v>V+50</v>
      </c>
      <c r="V71" s="86">
        <f t="shared" si="24"/>
        <v>1774</v>
      </c>
      <c r="W71" t="str">
        <f t="shared" si="25"/>
        <v>CNSABA</v>
      </c>
      <c r="X71" t="str">
        <f t="shared" si="26"/>
        <v>AB</v>
      </c>
      <c r="Z71" s="79">
        <v>1774</v>
      </c>
      <c r="AA71" s="80" t="s">
        <v>395</v>
      </c>
      <c r="AB71" s="80" t="s">
        <v>515</v>
      </c>
      <c r="AC71" s="80" t="s">
        <v>56</v>
      </c>
      <c r="AD71" s="80" t="s">
        <v>368</v>
      </c>
      <c r="AE71" s="80" t="s">
        <v>278</v>
      </c>
      <c r="AF71" s="80" t="s">
        <v>62</v>
      </c>
      <c r="AG71" s="81">
        <v>1968</v>
      </c>
      <c r="AH71" s="79">
        <v>1163</v>
      </c>
      <c r="AJ71" t="s">
        <v>526</v>
      </c>
      <c r="AK71">
        <v>104</v>
      </c>
      <c r="AL71" t="s">
        <v>143</v>
      </c>
      <c r="AM71" t="s">
        <v>517</v>
      </c>
    </row>
    <row r="72" spans="4:39" x14ac:dyDescent="0.25">
      <c r="D72" s="46">
        <f t="shared" si="10"/>
        <v>3637</v>
      </c>
      <c r="E72" s="46" t="str">
        <f t="shared" si="11"/>
        <v>ESP</v>
      </c>
      <c r="F72" s="46">
        <f t="shared" si="12"/>
        <v>104</v>
      </c>
      <c r="G72" s="46" t="str">
        <f t="shared" si="13"/>
        <v>A2</v>
      </c>
      <c r="H72" s="46" t="str">
        <f t="shared" si="14"/>
        <v>BARBERA P.  Joan</v>
      </c>
      <c r="I72" s="46" t="str">
        <f t="shared" si="15"/>
        <v>V+40</v>
      </c>
      <c r="J72" s="46">
        <f t="shared" si="16"/>
        <v>3637</v>
      </c>
      <c r="K72" s="46" t="str">
        <f t="shared" si="17"/>
        <v>CNSABA</v>
      </c>
      <c r="L72" s="46" t="str">
        <f t="shared" si="18"/>
        <v>AB</v>
      </c>
      <c r="P72">
        <v>70</v>
      </c>
      <c r="Q72" t="str">
        <f t="shared" si="19"/>
        <v>ESP</v>
      </c>
      <c r="R72">
        <f t="shared" si="20"/>
        <v>104</v>
      </c>
      <c r="S72" t="str">
        <f t="shared" si="21"/>
        <v>A2</v>
      </c>
      <c r="T72" t="str">
        <f t="shared" si="22"/>
        <v>BARBERA P.  Joan</v>
      </c>
      <c r="U72" t="str">
        <f t="shared" si="23"/>
        <v>V+40</v>
      </c>
      <c r="V72" s="86">
        <f t="shared" si="24"/>
        <v>3637</v>
      </c>
      <c r="W72" t="str">
        <f t="shared" si="25"/>
        <v>CNSABA</v>
      </c>
      <c r="X72" t="str">
        <f t="shared" si="26"/>
        <v>AB</v>
      </c>
      <c r="Z72" s="79">
        <v>3637</v>
      </c>
      <c r="AA72" s="80" t="s">
        <v>396</v>
      </c>
      <c r="AB72" s="80" t="s">
        <v>515</v>
      </c>
      <c r="AC72" s="80" t="s">
        <v>56</v>
      </c>
      <c r="AD72" s="80" t="s">
        <v>376</v>
      </c>
      <c r="AE72" s="80" t="s">
        <v>278</v>
      </c>
      <c r="AF72" s="80" t="s">
        <v>77</v>
      </c>
      <c r="AG72" s="81">
        <v>1975</v>
      </c>
      <c r="AH72" s="79">
        <v>1556</v>
      </c>
      <c r="AJ72" t="s">
        <v>526</v>
      </c>
      <c r="AK72">
        <v>104</v>
      </c>
      <c r="AL72" t="s">
        <v>143</v>
      </c>
      <c r="AM72" t="s">
        <v>517</v>
      </c>
    </row>
    <row r="73" spans="4:39" x14ac:dyDescent="0.25">
      <c r="D73" s="46">
        <f t="shared" si="10"/>
        <v>3933</v>
      </c>
      <c r="E73" s="46" t="str">
        <f t="shared" si="11"/>
        <v>ESP</v>
      </c>
      <c r="F73" s="46">
        <f t="shared" si="12"/>
        <v>104</v>
      </c>
      <c r="G73" s="46" t="str">
        <f t="shared" si="13"/>
        <v>A1</v>
      </c>
      <c r="H73" s="46" t="str">
        <f t="shared" si="14"/>
        <v>ALCARAZ Joan</v>
      </c>
      <c r="I73" s="46" t="str">
        <f t="shared" si="15"/>
        <v>SEN</v>
      </c>
      <c r="J73" s="46">
        <f t="shared" si="16"/>
        <v>3933</v>
      </c>
      <c r="K73" s="46" t="str">
        <f t="shared" si="17"/>
        <v>CNSABA</v>
      </c>
      <c r="L73" s="46" t="str">
        <f t="shared" si="18"/>
        <v>AB</v>
      </c>
      <c r="P73">
        <v>71</v>
      </c>
      <c r="Q73" t="str">
        <f t="shared" si="19"/>
        <v>ESP</v>
      </c>
      <c r="R73">
        <f t="shared" si="20"/>
        <v>104</v>
      </c>
      <c r="S73" t="str">
        <f t="shared" si="21"/>
        <v>A1</v>
      </c>
      <c r="T73" t="str">
        <f t="shared" si="22"/>
        <v>ALCARAZ Joan</v>
      </c>
      <c r="U73" t="str">
        <f t="shared" si="23"/>
        <v>SEN</v>
      </c>
      <c r="V73" s="86">
        <f t="shared" si="24"/>
        <v>3933</v>
      </c>
      <c r="W73" t="str">
        <f t="shared" si="25"/>
        <v>CNSABA</v>
      </c>
      <c r="X73" t="str">
        <f t="shared" si="26"/>
        <v>AB</v>
      </c>
      <c r="Z73" s="79">
        <v>3933</v>
      </c>
      <c r="AA73" s="80" t="s">
        <v>397</v>
      </c>
      <c r="AB73" s="80" t="s">
        <v>515</v>
      </c>
      <c r="AC73" s="80" t="s">
        <v>56</v>
      </c>
      <c r="AD73" s="80" t="s">
        <v>64</v>
      </c>
      <c r="AE73" s="80" t="s">
        <v>278</v>
      </c>
      <c r="AF73" s="80" t="s">
        <v>62</v>
      </c>
      <c r="AG73" s="81">
        <v>1994</v>
      </c>
      <c r="AH73" s="79">
        <v>16014</v>
      </c>
      <c r="AJ73" t="s">
        <v>526</v>
      </c>
      <c r="AK73">
        <v>104</v>
      </c>
      <c r="AL73" t="s">
        <v>143</v>
      </c>
      <c r="AM73" t="s">
        <v>517</v>
      </c>
    </row>
    <row r="74" spans="4:39" x14ac:dyDescent="0.25">
      <c r="D74" s="46">
        <f t="shared" si="10"/>
        <v>5154</v>
      </c>
      <c r="E74" s="46" t="str">
        <f t="shared" si="11"/>
        <v>ESP</v>
      </c>
      <c r="F74" s="46">
        <f t="shared" si="12"/>
        <v>104</v>
      </c>
      <c r="G74" s="46" t="str">
        <f t="shared" si="13"/>
        <v>A1</v>
      </c>
      <c r="H74" s="46" t="str">
        <f t="shared" si="14"/>
        <v>MENENDEZ Marius</v>
      </c>
      <c r="I74" s="46" t="str">
        <f t="shared" si="15"/>
        <v>S21-1</v>
      </c>
      <c r="J74" s="46">
        <f t="shared" si="16"/>
        <v>5154</v>
      </c>
      <c r="K74" s="46" t="str">
        <f t="shared" ref="K74" si="27">W74</f>
        <v>CNSABA</v>
      </c>
      <c r="L74" s="46" t="str">
        <f t="shared" ref="L74" si="28">X74</f>
        <v>B</v>
      </c>
      <c r="P74">
        <v>72</v>
      </c>
      <c r="Q74" t="str">
        <f t="shared" si="19"/>
        <v>ESP</v>
      </c>
      <c r="R74">
        <f t="shared" si="20"/>
        <v>104</v>
      </c>
      <c r="S74" t="str">
        <f t="shared" si="21"/>
        <v>A1</v>
      </c>
      <c r="T74" t="str">
        <f t="shared" si="22"/>
        <v>MENENDEZ Marius</v>
      </c>
      <c r="U74" t="str">
        <f t="shared" si="23"/>
        <v>S21-1</v>
      </c>
      <c r="V74" s="86">
        <f t="shared" si="24"/>
        <v>5154</v>
      </c>
      <c r="W74" t="str">
        <f t="shared" ref="W74" si="29">AE74</f>
        <v>CNSABA</v>
      </c>
      <c r="X74" t="str">
        <f t="shared" ref="X74" si="30">IF(AL74=0,"",AL74)</f>
        <v>B</v>
      </c>
      <c r="Z74" s="79">
        <v>5154</v>
      </c>
      <c r="AA74" s="80" t="s">
        <v>540</v>
      </c>
      <c r="AB74" s="80" t="s">
        <v>515</v>
      </c>
      <c r="AC74" s="80" t="s">
        <v>56</v>
      </c>
      <c r="AD74" s="80" t="s">
        <v>377</v>
      </c>
      <c r="AE74" s="80" t="s">
        <v>278</v>
      </c>
      <c r="AF74" s="80" t="s">
        <v>62</v>
      </c>
      <c r="AG74" s="81">
        <v>2002</v>
      </c>
      <c r="AH74" s="79"/>
      <c r="AJ74" t="s">
        <v>526</v>
      </c>
      <c r="AK74">
        <v>104</v>
      </c>
      <c r="AL74" t="s">
        <v>16</v>
      </c>
    </row>
    <row r="75" spans="4:39" x14ac:dyDescent="0.25">
      <c r="D75" s="46">
        <f t="shared" si="10"/>
        <v>6516</v>
      </c>
      <c r="E75" s="46" t="str">
        <f t="shared" si="11"/>
        <v>ESP</v>
      </c>
      <c r="F75" s="46">
        <f t="shared" si="12"/>
        <v>104</v>
      </c>
      <c r="G75" s="46" t="str">
        <f t="shared" si="13"/>
        <v>A1</v>
      </c>
      <c r="H75" s="46" t="str">
        <f t="shared" si="14"/>
        <v>RUIZ Genis</v>
      </c>
      <c r="I75" s="46" t="str">
        <f t="shared" si="15"/>
        <v>JUV-3</v>
      </c>
      <c r="J75" s="46">
        <f t="shared" si="16"/>
        <v>6516</v>
      </c>
      <c r="K75" s="46" t="str">
        <f t="shared" si="17"/>
        <v>CNSABA</v>
      </c>
      <c r="L75" s="46" t="str">
        <f t="shared" si="18"/>
        <v>B</v>
      </c>
      <c r="P75">
        <v>73</v>
      </c>
      <c r="Q75" t="str">
        <f t="shared" si="19"/>
        <v>ESP</v>
      </c>
      <c r="R75">
        <f t="shared" si="20"/>
        <v>104</v>
      </c>
      <c r="S75" t="str">
        <f t="shared" si="21"/>
        <v>A1</v>
      </c>
      <c r="T75" t="str">
        <f t="shared" si="22"/>
        <v>RUIZ Genis</v>
      </c>
      <c r="U75" t="str">
        <f t="shared" si="23"/>
        <v>JUV-3</v>
      </c>
      <c r="V75" s="86">
        <f t="shared" si="24"/>
        <v>6516</v>
      </c>
      <c r="W75" t="str">
        <f t="shared" si="25"/>
        <v>CNSABA</v>
      </c>
      <c r="X75" t="str">
        <f t="shared" si="26"/>
        <v>B</v>
      </c>
      <c r="Z75" s="79">
        <v>6516</v>
      </c>
      <c r="AA75" s="80" t="s">
        <v>288</v>
      </c>
      <c r="AB75" s="80" t="s">
        <v>515</v>
      </c>
      <c r="AC75" s="80" t="s">
        <v>56</v>
      </c>
      <c r="AD75" s="80" t="s">
        <v>375</v>
      </c>
      <c r="AE75" s="80" t="s">
        <v>278</v>
      </c>
      <c r="AF75" s="80" t="s">
        <v>62</v>
      </c>
      <c r="AG75" s="81">
        <v>2003</v>
      </c>
      <c r="AH75" s="79">
        <v>20447</v>
      </c>
      <c r="AJ75" t="s">
        <v>526</v>
      </c>
      <c r="AK75">
        <v>104</v>
      </c>
      <c r="AL75" t="s">
        <v>16</v>
      </c>
      <c r="AM75" t="s">
        <v>517</v>
      </c>
    </row>
    <row r="76" spans="4:39" x14ac:dyDescent="0.25">
      <c r="D76" s="46">
        <f t="shared" ref="D76:D140" si="31">V76</f>
        <v>7099</v>
      </c>
      <c r="E76" s="46" t="str">
        <f t="shared" ref="E76:E140" si="32">Q76</f>
        <v>ESP</v>
      </c>
      <c r="F76" s="46">
        <f t="shared" ref="F76:F140" si="33">R76</f>
        <v>104</v>
      </c>
      <c r="G76" s="46" t="str">
        <f t="shared" ref="G76:G140" si="34">S76</f>
        <v>A1</v>
      </c>
      <c r="H76" s="46" t="str">
        <f t="shared" ref="H76:H140" si="35">T76</f>
        <v>PONZ Antonio</v>
      </c>
      <c r="I76" s="46" t="str">
        <f t="shared" ref="I76:I140" si="36">U76</f>
        <v>V+60</v>
      </c>
      <c r="J76" s="46">
        <f t="shared" ref="J76:J140" si="37">V76</f>
        <v>7099</v>
      </c>
      <c r="K76" s="46" t="str">
        <f t="shared" ref="K76:K140" si="38">W76</f>
        <v>CNSABA</v>
      </c>
      <c r="L76" s="46" t="str">
        <f t="shared" ref="L76:L140" si="39">X76</f>
        <v>A</v>
      </c>
      <c r="P76">
        <v>74</v>
      </c>
      <c r="Q76" t="str">
        <f t="shared" ref="Q76:Q140" si="40">AC76</f>
        <v>ESP</v>
      </c>
      <c r="R76">
        <f t="shared" ref="R76:R140" si="41">AK76</f>
        <v>104</v>
      </c>
      <c r="S76" t="str">
        <f t="shared" ref="S76:S140" si="42">AF76</f>
        <v>A1</v>
      </c>
      <c r="T76" t="str">
        <f t="shared" ref="T76:T140" si="43">AA76</f>
        <v>PONZ Antonio</v>
      </c>
      <c r="U76" t="str">
        <f t="shared" ref="U76:U140" si="44">AD76</f>
        <v>V+60</v>
      </c>
      <c r="V76" s="86">
        <f t="shared" ref="V76:V140" si="45">Z76</f>
        <v>7099</v>
      </c>
      <c r="W76" t="str">
        <f t="shared" ref="W76:W140" si="46">AE76</f>
        <v>CNSABA</v>
      </c>
      <c r="X76" t="str">
        <f t="shared" ref="X76:X140" si="47">IF(AL76=0,"",AL76)</f>
        <v>A</v>
      </c>
      <c r="Z76" s="79">
        <v>7099</v>
      </c>
      <c r="AA76" s="80" t="s">
        <v>398</v>
      </c>
      <c r="AB76" s="80" t="s">
        <v>515</v>
      </c>
      <c r="AC76" s="80" t="s">
        <v>56</v>
      </c>
      <c r="AD76" s="80" t="s">
        <v>388</v>
      </c>
      <c r="AE76" s="80" t="s">
        <v>278</v>
      </c>
      <c r="AF76" s="80" t="s">
        <v>62</v>
      </c>
      <c r="AG76" s="81">
        <v>1959</v>
      </c>
      <c r="AH76" s="79" t="s">
        <v>517</v>
      </c>
      <c r="AJ76" t="s">
        <v>526</v>
      </c>
      <c r="AK76">
        <v>104</v>
      </c>
      <c r="AL76" t="s">
        <v>15</v>
      </c>
      <c r="AM76" t="s">
        <v>517</v>
      </c>
    </row>
    <row r="77" spans="4:39" x14ac:dyDescent="0.25">
      <c r="D77" s="46">
        <f t="shared" si="31"/>
        <v>7112</v>
      </c>
      <c r="E77" s="46" t="str">
        <f t="shared" si="32"/>
        <v>ESP</v>
      </c>
      <c r="F77" s="46">
        <f t="shared" si="33"/>
        <v>104</v>
      </c>
      <c r="G77" s="46" t="str">
        <f t="shared" si="34"/>
        <v>B</v>
      </c>
      <c r="H77" s="46" t="str">
        <f t="shared" si="35"/>
        <v>OMS Marti</v>
      </c>
      <c r="I77" s="46" t="str">
        <f t="shared" si="36"/>
        <v>JUV-3</v>
      </c>
      <c r="J77" s="46">
        <f t="shared" si="37"/>
        <v>7112</v>
      </c>
      <c r="K77" s="46" t="str">
        <f t="shared" si="38"/>
        <v>CNSABA</v>
      </c>
      <c r="L77" s="46" t="str">
        <f t="shared" si="39"/>
        <v>AB</v>
      </c>
      <c r="P77">
        <v>75</v>
      </c>
      <c r="Q77" t="str">
        <f t="shared" si="40"/>
        <v>ESP</v>
      </c>
      <c r="R77">
        <f t="shared" si="41"/>
        <v>104</v>
      </c>
      <c r="S77" t="str">
        <f t="shared" si="42"/>
        <v>B</v>
      </c>
      <c r="T77" t="str">
        <f t="shared" si="43"/>
        <v>OMS Marti</v>
      </c>
      <c r="U77" t="str">
        <f t="shared" si="44"/>
        <v>JUV-3</v>
      </c>
      <c r="V77" s="86">
        <f t="shared" si="45"/>
        <v>7112</v>
      </c>
      <c r="W77" t="str">
        <f t="shared" si="46"/>
        <v>CNSABA</v>
      </c>
      <c r="X77" t="str">
        <f t="shared" si="47"/>
        <v>AB</v>
      </c>
      <c r="Z77" s="79">
        <v>7112</v>
      </c>
      <c r="AA77" s="80" t="s">
        <v>284</v>
      </c>
      <c r="AB77" s="80" t="s">
        <v>515</v>
      </c>
      <c r="AC77" s="80" t="s">
        <v>56</v>
      </c>
      <c r="AD77" s="80" t="s">
        <v>375</v>
      </c>
      <c r="AE77" s="80" t="s">
        <v>278</v>
      </c>
      <c r="AF77" s="80" t="s">
        <v>16</v>
      </c>
      <c r="AG77" s="81">
        <v>2003</v>
      </c>
      <c r="AH77" s="79" t="s">
        <v>517</v>
      </c>
      <c r="AJ77" t="s">
        <v>526</v>
      </c>
      <c r="AK77">
        <v>104</v>
      </c>
      <c r="AL77" t="s">
        <v>143</v>
      </c>
      <c r="AM77" t="s">
        <v>517</v>
      </c>
    </row>
    <row r="78" spans="4:39" x14ac:dyDescent="0.25">
      <c r="D78" s="46">
        <f t="shared" si="31"/>
        <v>7537</v>
      </c>
      <c r="E78" s="46" t="str">
        <f t="shared" si="32"/>
        <v>ESP</v>
      </c>
      <c r="F78" s="46">
        <f t="shared" si="33"/>
        <v>104</v>
      </c>
      <c r="G78" s="46" t="str">
        <f t="shared" si="34"/>
        <v>B</v>
      </c>
      <c r="H78" s="46" t="str">
        <f t="shared" si="35"/>
        <v>OMS Jordi</v>
      </c>
      <c r="I78" s="46" t="str">
        <f t="shared" si="36"/>
        <v>V+50</v>
      </c>
      <c r="J78" s="46">
        <f t="shared" si="37"/>
        <v>7537</v>
      </c>
      <c r="K78" s="46" t="str">
        <f t="shared" si="38"/>
        <v>CNSABA</v>
      </c>
      <c r="L78" s="46" t="str">
        <f t="shared" si="39"/>
        <v>AB</v>
      </c>
      <c r="P78">
        <v>76</v>
      </c>
      <c r="Q78" t="str">
        <f t="shared" si="40"/>
        <v>ESP</v>
      </c>
      <c r="R78">
        <f t="shared" si="41"/>
        <v>104</v>
      </c>
      <c r="S78" t="str">
        <f t="shared" si="42"/>
        <v>B</v>
      </c>
      <c r="T78" t="str">
        <f t="shared" si="43"/>
        <v>OMS Jordi</v>
      </c>
      <c r="U78" t="str">
        <f t="shared" si="44"/>
        <v>V+50</v>
      </c>
      <c r="V78" s="86">
        <f t="shared" si="45"/>
        <v>7537</v>
      </c>
      <c r="W78" t="str">
        <f t="shared" si="46"/>
        <v>CNSABA</v>
      </c>
      <c r="X78" t="str">
        <f t="shared" si="47"/>
        <v>AB</v>
      </c>
      <c r="Z78" s="79">
        <v>7537</v>
      </c>
      <c r="AA78" s="80" t="s">
        <v>399</v>
      </c>
      <c r="AB78" s="80" t="s">
        <v>515</v>
      </c>
      <c r="AC78" s="80" t="s">
        <v>56</v>
      </c>
      <c r="AD78" s="80" t="s">
        <v>368</v>
      </c>
      <c r="AE78" s="80" t="s">
        <v>278</v>
      </c>
      <c r="AF78" s="80" t="s">
        <v>16</v>
      </c>
      <c r="AG78" s="81">
        <v>1970</v>
      </c>
      <c r="AH78" s="79">
        <v>24488</v>
      </c>
      <c r="AJ78" t="s">
        <v>526</v>
      </c>
      <c r="AK78">
        <v>104</v>
      </c>
      <c r="AL78" t="s">
        <v>143</v>
      </c>
      <c r="AM78" t="s">
        <v>517</v>
      </c>
    </row>
    <row r="79" spans="4:39" x14ac:dyDescent="0.25">
      <c r="D79" s="46">
        <f t="shared" si="31"/>
        <v>7539</v>
      </c>
      <c r="E79" s="46" t="str">
        <f t="shared" si="32"/>
        <v>ESP</v>
      </c>
      <c r="F79" s="46">
        <f t="shared" si="33"/>
        <v>104</v>
      </c>
      <c r="G79" s="46" t="str">
        <f t="shared" si="34"/>
        <v>A1</v>
      </c>
      <c r="H79" s="46" t="str">
        <f t="shared" si="35"/>
        <v>WEISZ Ignasi</v>
      </c>
      <c r="I79" s="46" t="str">
        <f t="shared" si="36"/>
        <v>V+50</v>
      </c>
      <c r="J79" s="46">
        <f t="shared" si="37"/>
        <v>7539</v>
      </c>
      <c r="K79" s="46" t="str">
        <f t="shared" si="38"/>
        <v>CNSABA</v>
      </c>
      <c r="L79" s="46" t="str">
        <f t="shared" si="39"/>
        <v>B</v>
      </c>
      <c r="P79">
        <v>77</v>
      </c>
      <c r="Q79" t="str">
        <f t="shared" si="40"/>
        <v>ESP</v>
      </c>
      <c r="R79">
        <f t="shared" si="41"/>
        <v>104</v>
      </c>
      <c r="S79" t="str">
        <f t="shared" si="42"/>
        <v>A1</v>
      </c>
      <c r="T79" t="str">
        <f t="shared" si="43"/>
        <v>WEISZ Ignasi</v>
      </c>
      <c r="U79" t="str">
        <f t="shared" si="44"/>
        <v>V+50</v>
      </c>
      <c r="V79" s="86">
        <f t="shared" si="45"/>
        <v>7539</v>
      </c>
      <c r="W79" t="str">
        <f t="shared" si="46"/>
        <v>CNSABA</v>
      </c>
      <c r="X79" t="str">
        <f t="shared" si="47"/>
        <v>B</v>
      </c>
      <c r="Z79" s="79">
        <v>7539</v>
      </c>
      <c r="AA79" s="80" t="s">
        <v>344</v>
      </c>
      <c r="AB79" s="80" t="s">
        <v>515</v>
      </c>
      <c r="AC79" s="80" t="s">
        <v>56</v>
      </c>
      <c r="AD79" s="80" t="s">
        <v>368</v>
      </c>
      <c r="AE79" s="80" t="s">
        <v>278</v>
      </c>
      <c r="AF79" s="80" t="s">
        <v>62</v>
      </c>
      <c r="AG79" s="81">
        <v>1970</v>
      </c>
      <c r="AH79" s="79">
        <v>21598</v>
      </c>
      <c r="AJ79" t="s">
        <v>526</v>
      </c>
      <c r="AK79">
        <v>104</v>
      </c>
      <c r="AL79" t="s">
        <v>16</v>
      </c>
      <c r="AM79" t="s">
        <v>517</v>
      </c>
    </row>
    <row r="80" spans="4:39" x14ac:dyDescent="0.25">
      <c r="D80" s="46">
        <f t="shared" si="31"/>
        <v>8719</v>
      </c>
      <c r="E80" s="46" t="str">
        <f t="shared" si="32"/>
        <v>ESP</v>
      </c>
      <c r="F80" s="46">
        <f t="shared" si="33"/>
        <v>104</v>
      </c>
      <c r="G80" s="46" t="str">
        <f t="shared" si="34"/>
        <v>A1</v>
      </c>
      <c r="H80" s="46" t="str">
        <f t="shared" si="35"/>
        <v>WEISZ Adria</v>
      </c>
      <c r="I80" s="46" t="str">
        <f t="shared" si="36"/>
        <v>JUV-3</v>
      </c>
      <c r="J80" s="46">
        <f t="shared" si="37"/>
        <v>8719</v>
      </c>
      <c r="K80" s="46" t="str">
        <f t="shared" si="38"/>
        <v>CNSABA</v>
      </c>
      <c r="L80" s="46" t="str">
        <f t="shared" si="39"/>
        <v>AB</v>
      </c>
      <c r="P80">
        <v>78</v>
      </c>
      <c r="Q80" t="str">
        <f t="shared" si="40"/>
        <v>ESP</v>
      </c>
      <c r="R80">
        <f t="shared" si="41"/>
        <v>104</v>
      </c>
      <c r="S80" t="str">
        <f t="shared" si="42"/>
        <v>A1</v>
      </c>
      <c r="T80" t="str">
        <f t="shared" si="43"/>
        <v>WEISZ Adria</v>
      </c>
      <c r="U80" t="str">
        <f t="shared" si="44"/>
        <v>JUV-3</v>
      </c>
      <c r="V80" s="86">
        <f t="shared" si="45"/>
        <v>8719</v>
      </c>
      <c r="W80" t="str">
        <f t="shared" si="46"/>
        <v>CNSABA</v>
      </c>
      <c r="X80" t="str">
        <f t="shared" si="47"/>
        <v>AB</v>
      </c>
      <c r="Z80" s="79">
        <v>8719</v>
      </c>
      <c r="AA80" s="80" t="s">
        <v>290</v>
      </c>
      <c r="AB80" s="80" t="s">
        <v>515</v>
      </c>
      <c r="AC80" s="80" t="s">
        <v>56</v>
      </c>
      <c r="AD80" s="80" t="s">
        <v>375</v>
      </c>
      <c r="AE80" s="80" t="s">
        <v>278</v>
      </c>
      <c r="AF80" s="80" t="s">
        <v>62</v>
      </c>
      <c r="AG80" s="81">
        <v>2003</v>
      </c>
      <c r="AH80" s="79">
        <v>25441</v>
      </c>
      <c r="AJ80" t="s">
        <v>526</v>
      </c>
      <c r="AK80">
        <v>104</v>
      </c>
      <c r="AL80" t="s">
        <v>143</v>
      </c>
      <c r="AM80" t="s">
        <v>517</v>
      </c>
    </row>
    <row r="81" spans="4:39" x14ac:dyDescent="0.25">
      <c r="D81" s="46">
        <f t="shared" si="31"/>
        <v>8847</v>
      </c>
      <c r="E81" s="46" t="str">
        <f t="shared" si="32"/>
        <v>ESP</v>
      </c>
      <c r="F81" s="46">
        <f t="shared" si="33"/>
        <v>104</v>
      </c>
      <c r="G81" s="46" t="str">
        <f t="shared" si="34"/>
        <v>A1</v>
      </c>
      <c r="H81" s="46" t="str">
        <f t="shared" si="35"/>
        <v>NUNES David Manuel</v>
      </c>
      <c r="I81" s="46" t="str">
        <f t="shared" si="36"/>
        <v>SEN</v>
      </c>
      <c r="J81" s="46">
        <f t="shared" si="37"/>
        <v>8847</v>
      </c>
      <c r="K81" s="46" t="str">
        <f t="shared" si="38"/>
        <v>CNSABA</v>
      </c>
      <c r="L81" s="46" t="str">
        <f t="shared" si="39"/>
        <v>AB</v>
      </c>
      <c r="P81">
        <v>79</v>
      </c>
      <c r="Q81" t="str">
        <f t="shared" si="40"/>
        <v>ESP</v>
      </c>
      <c r="R81">
        <f t="shared" si="41"/>
        <v>104</v>
      </c>
      <c r="S81" t="str">
        <f t="shared" si="42"/>
        <v>A1</v>
      </c>
      <c r="T81" t="str">
        <f t="shared" si="43"/>
        <v>NUNES David Manuel</v>
      </c>
      <c r="U81" t="str">
        <f t="shared" si="44"/>
        <v>SEN</v>
      </c>
      <c r="V81" s="86">
        <f t="shared" si="45"/>
        <v>8847</v>
      </c>
      <c r="W81" t="str">
        <f t="shared" si="46"/>
        <v>CNSABA</v>
      </c>
      <c r="X81" t="str">
        <f t="shared" si="47"/>
        <v>AB</v>
      </c>
      <c r="Z81" s="79">
        <v>8847</v>
      </c>
      <c r="AA81" s="80" t="s">
        <v>400</v>
      </c>
      <c r="AB81" s="80" t="s">
        <v>515</v>
      </c>
      <c r="AC81" s="80" t="s">
        <v>56</v>
      </c>
      <c r="AD81" s="80" t="s">
        <v>64</v>
      </c>
      <c r="AE81" s="80" t="s">
        <v>278</v>
      </c>
      <c r="AF81" s="80" t="s">
        <v>62</v>
      </c>
      <c r="AG81" s="81">
        <v>1987</v>
      </c>
      <c r="AH81" s="79">
        <v>26130</v>
      </c>
      <c r="AJ81" t="s">
        <v>526</v>
      </c>
      <c r="AK81">
        <v>104</v>
      </c>
      <c r="AL81" t="s">
        <v>143</v>
      </c>
      <c r="AM81" t="s">
        <v>517</v>
      </c>
    </row>
    <row r="82" spans="4:39" x14ac:dyDescent="0.25">
      <c r="D82" s="46">
        <f t="shared" si="31"/>
        <v>8908</v>
      </c>
      <c r="E82" s="46" t="str">
        <f t="shared" ref="E82" si="48">Q82</f>
        <v>ESP</v>
      </c>
      <c r="F82" s="46">
        <f t="shared" ref="F82" si="49">R82</f>
        <v>104</v>
      </c>
      <c r="G82" s="46" t="str">
        <f t="shared" ref="G82" si="50">S82</f>
        <v>A1</v>
      </c>
      <c r="H82" s="46" t="str">
        <f t="shared" si="35"/>
        <v>KHIDASHELI Luca</v>
      </c>
      <c r="I82" s="46" t="str">
        <f t="shared" si="36"/>
        <v>ALE-2</v>
      </c>
      <c r="J82" s="46">
        <f t="shared" si="37"/>
        <v>8908</v>
      </c>
      <c r="K82" s="46" t="str">
        <f t="shared" ref="K82" si="51">W82</f>
        <v>CNSABA</v>
      </c>
      <c r="L82" s="46" t="str">
        <f t="shared" ref="L82" si="52">X82</f>
        <v>B</v>
      </c>
      <c r="P82">
        <v>80</v>
      </c>
      <c r="Q82" t="str">
        <f t="shared" si="40"/>
        <v>ESP</v>
      </c>
      <c r="R82">
        <f t="shared" si="41"/>
        <v>104</v>
      </c>
      <c r="S82" t="str">
        <f t="shared" si="42"/>
        <v>A1</v>
      </c>
      <c r="T82" t="str">
        <f t="shared" si="43"/>
        <v>KHIDASHELI Luca</v>
      </c>
      <c r="U82" t="str">
        <f t="shared" si="44"/>
        <v>ALE-2</v>
      </c>
      <c r="V82" s="86">
        <f t="shared" si="45"/>
        <v>8908</v>
      </c>
      <c r="W82" t="str">
        <f t="shared" si="46"/>
        <v>CNSABA</v>
      </c>
      <c r="X82" t="str">
        <f t="shared" si="47"/>
        <v>B</v>
      </c>
      <c r="Z82" s="79">
        <v>8908</v>
      </c>
      <c r="AA82" s="80" t="s">
        <v>539</v>
      </c>
      <c r="AB82" s="80" t="s">
        <v>515</v>
      </c>
      <c r="AC82" s="80" t="s">
        <v>56</v>
      </c>
      <c r="AD82" s="80" t="s">
        <v>378</v>
      </c>
      <c r="AE82" s="80" t="s">
        <v>278</v>
      </c>
      <c r="AF82" s="80" t="s">
        <v>62</v>
      </c>
      <c r="AG82" s="81">
        <v>2008</v>
      </c>
      <c r="AH82" s="79"/>
      <c r="AJ82" t="s">
        <v>526</v>
      </c>
      <c r="AK82">
        <v>104</v>
      </c>
      <c r="AL82" t="s">
        <v>16</v>
      </c>
    </row>
    <row r="83" spans="4:39" x14ac:dyDescent="0.25">
      <c r="D83" s="46">
        <f t="shared" si="31"/>
        <v>11165</v>
      </c>
      <c r="E83" s="46" t="str">
        <f t="shared" si="32"/>
        <v>ESP</v>
      </c>
      <c r="F83" s="46">
        <f t="shared" si="33"/>
        <v>104</v>
      </c>
      <c r="G83" s="46" t="str">
        <f t="shared" si="34"/>
        <v>A1</v>
      </c>
      <c r="H83" s="46" t="str">
        <f t="shared" si="35"/>
        <v>DINARES Jordi</v>
      </c>
      <c r="I83" s="46" t="str">
        <f t="shared" si="36"/>
        <v>S21-1</v>
      </c>
      <c r="J83" s="46">
        <f t="shared" si="37"/>
        <v>11165</v>
      </c>
      <c r="K83" s="46" t="str">
        <f t="shared" si="38"/>
        <v>CNSABA</v>
      </c>
      <c r="L83" s="46" t="str">
        <f t="shared" si="39"/>
        <v>AB</v>
      </c>
      <c r="P83">
        <v>81</v>
      </c>
      <c r="Q83" t="str">
        <f t="shared" si="40"/>
        <v>ESP</v>
      </c>
      <c r="R83">
        <f t="shared" si="41"/>
        <v>104</v>
      </c>
      <c r="S83" t="str">
        <f t="shared" si="42"/>
        <v>A1</v>
      </c>
      <c r="T83" t="str">
        <f t="shared" si="43"/>
        <v>DINARES Jordi</v>
      </c>
      <c r="U83" t="str">
        <f t="shared" si="44"/>
        <v>S21-1</v>
      </c>
      <c r="V83" s="86">
        <f t="shared" si="45"/>
        <v>11165</v>
      </c>
      <c r="W83" t="str">
        <f t="shared" si="46"/>
        <v>CNSABA</v>
      </c>
      <c r="X83" t="str">
        <f t="shared" si="47"/>
        <v>AB</v>
      </c>
      <c r="Z83" s="79">
        <v>11165</v>
      </c>
      <c r="AA83" s="80" t="s">
        <v>282</v>
      </c>
      <c r="AB83" s="80" t="s">
        <v>515</v>
      </c>
      <c r="AC83" s="80" t="s">
        <v>56</v>
      </c>
      <c r="AD83" s="80" t="s">
        <v>377</v>
      </c>
      <c r="AE83" s="80" t="s">
        <v>278</v>
      </c>
      <c r="AF83" s="80" t="s">
        <v>62</v>
      </c>
      <c r="AG83" s="81">
        <v>2002</v>
      </c>
      <c r="AH83" s="79" t="s">
        <v>517</v>
      </c>
      <c r="AJ83" t="s">
        <v>526</v>
      </c>
      <c r="AK83">
        <v>104</v>
      </c>
      <c r="AL83" t="s">
        <v>143</v>
      </c>
      <c r="AM83" t="s">
        <v>517</v>
      </c>
    </row>
    <row r="84" spans="4:39" x14ac:dyDescent="0.25">
      <c r="D84" s="46">
        <f t="shared" si="31"/>
        <v>11167</v>
      </c>
      <c r="E84" s="46" t="str">
        <f t="shared" si="32"/>
        <v>ESP</v>
      </c>
      <c r="F84" s="46">
        <f t="shared" si="33"/>
        <v>104</v>
      </c>
      <c r="G84" s="46" t="str">
        <f t="shared" si="34"/>
        <v>B</v>
      </c>
      <c r="H84" s="46" t="str">
        <f t="shared" si="35"/>
        <v>RUIZ M.  Jordi</v>
      </c>
      <c r="I84" s="46" t="str">
        <f t="shared" si="36"/>
        <v>ALE-1</v>
      </c>
      <c r="J84" s="46">
        <f t="shared" si="37"/>
        <v>11167</v>
      </c>
      <c r="K84" s="46" t="str">
        <f t="shared" si="38"/>
        <v>CNSABA</v>
      </c>
      <c r="L84" s="46" t="str">
        <f t="shared" si="39"/>
        <v>AB</v>
      </c>
      <c r="P84">
        <v>82</v>
      </c>
      <c r="Q84" t="str">
        <f t="shared" si="40"/>
        <v>ESP</v>
      </c>
      <c r="R84">
        <f t="shared" si="41"/>
        <v>104</v>
      </c>
      <c r="S84" t="str">
        <f t="shared" si="42"/>
        <v>B</v>
      </c>
      <c r="T84" t="str">
        <f t="shared" si="43"/>
        <v>RUIZ M.  Jordi</v>
      </c>
      <c r="U84" t="str">
        <f t="shared" si="44"/>
        <v>ALE-1</v>
      </c>
      <c r="V84" s="86">
        <f t="shared" si="45"/>
        <v>11167</v>
      </c>
      <c r="W84" t="str">
        <f t="shared" si="46"/>
        <v>CNSABA</v>
      </c>
      <c r="X84" t="str">
        <f t="shared" si="47"/>
        <v>AB</v>
      </c>
      <c r="Z84" s="79">
        <v>11167</v>
      </c>
      <c r="AA84" s="80" t="s">
        <v>401</v>
      </c>
      <c r="AB84" s="80" t="s">
        <v>515</v>
      </c>
      <c r="AC84" s="80" t="s">
        <v>56</v>
      </c>
      <c r="AD84" s="80" t="s">
        <v>379</v>
      </c>
      <c r="AE84" s="80" t="s">
        <v>278</v>
      </c>
      <c r="AF84" s="80" t="s">
        <v>16</v>
      </c>
      <c r="AG84" s="81">
        <v>2009</v>
      </c>
      <c r="AH84" s="79" t="s">
        <v>517</v>
      </c>
      <c r="AJ84" t="s">
        <v>526</v>
      </c>
      <c r="AK84">
        <v>104</v>
      </c>
      <c r="AL84" t="s">
        <v>143</v>
      </c>
      <c r="AM84" t="s">
        <v>517</v>
      </c>
    </row>
    <row r="85" spans="4:39" x14ac:dyDescent="0.25">
      <c r="D85" s="46">
        <f t="shared" si="31"/>
        <v>11168</v>
      </c>
      <c r="E85" s="46" t="str">
        <f t="shared" si="32"/>
        <v>ESP</v>
      </c>
      <c r="F85" s="46">
        <f t="shared" si="33"/>
        <v>104</v>
      </c>
      <c r="G85" s="46" t="str">
        <f t="shared" si="34"/>
        <v>B</v>
      </c>
      <c r="H85" s="46" t="str">
        <f t="shared" si="35"/>
        <v>BARBERA SO.  Joan</v>
      </c>
      <c r="I85" s="46" t="str">
        <f t="shared" si="36"/>
        <v>ALE-1</v>
      </c>
      <c r="J85" s="46">
        <f t="shared" si="37"/>
        <v>11168</v>
      </c>
      <c r="K85" s="46" t="str">
        <f t="shared" si="38"/>
        <v>CNSABA</v>
      </c>
      <c r="L85" s="46" t="str">
        <f t="shared" si="39"/>
        <v>AB</v>
      </c>
      <c r="P85">
        <v>83</v>
      </c>
      <c r="Q85" t="str">
        <f t="shared" si="40"/>
        <v>ESP</v>
      </c>
      <c r="R85">
        <f t="shared" si="41"/>
        <v>104</v>
      </c>
      <c r="S85" t="str">
        <f t="shared" si="42"/>
        <v>B</v>
      </c>
      <c r="T85" t="str">
        <f t="shared" si="43"/>
        <v>BARBERA SO.  Joan</v>
      </c>
      <c r="U85" t="str">
        <f t="shared" si="44"/>
        <v>ALE-1</v>
      </c>
      <c r="V85" s="86">
        <f t="shared" si="45"/>
        <v>11168</v>
      </c>
      <c r="W85" t="str">
        <f t="shared" si="46"/>
        <v>CNSABA</v>
      </c>
      <c r="X85" t="str">
        <f t="shared" si="47"/>
        <v>AB</v>
      </c>
      <c r="Z85" s="79">
        <v>11168</v>
      </c>
      <c r="AA85" s="80" t="s">
        <v>403</v>
      </c>
      <c r="AB85" s="80" t="s">
        <v>515</v>
      </c>
      <c r="AC85" s="80" t="s">
        <v>56</v>
      </c>
      <c r="AD85" s="80" t="s">
        <v>379</v>
      </c>
      <c r="AE85" s="80" t="s">
        <v>278</v>
      </c>
      <c r="AF85" s="80" t="s">
        <v>16</v>
      </c>
      <c r="AG85" s="81">
        <v>2009</v>
      </c>
      <c r="AH85" s="79" t="s">
        <v>517</v>
      </c>
      <c r="AJ85" t="s">
        <v>526</v>
      </c>
      <c r="AK85">
        <v>104</v>
      </c>
      <c r="AL85" t="s">
        <v>143</v>
      </c>
      <c r="AM85" t="s">
        <v>517</v>
      </c>
    </row>
    <row r="86" spans="4:39" x14ac:dyDescent="0.25">
      <c r="D86" s="46">
        <f t="shared" si="31"/>
        <v>11643</v>
      </c>
      <c r="E86" s="46" t="str">
        <f t="shared" si="32"/>
        <v>ESP</v>
      </c>
      <c r="F86" s="46">
        <f t="shared" si="33"/>
        <v>104</v>
      </c>
      <c r="G86" s="46" t="str">
        <f t="shared" si="34"/>
        <v>B</v>
      </c>
      <c r="H86" s="46" t="str">
        <f t="shared" si="35"/>
        <v>BARBERÀ Quim</v>
      </c>
      <c r="I86" s="46" t="str">
        <f t="shared" si="36"/>
        <v>BEN-1</v>
      </c>
      <c r="J86" s="46">
        <f t="shared" si="37"/>
        <v>11643</v>
      </c>
      <c r="K86" s="46" t="str">
        <f t="shared" si="38"/>
        <v>CNSABA</v>
      </c>
      <c r="L86" s="46" t="str">
        <f t="shared" si="39"/>
        <v>AB</v>
      </c>
      <c r="P86">
        <v>84</v>
      </c>
      <c r="Q86" t="str">
        <f t="shared" si="40"/>
        <v>ESP</v>
      </c>
      <c r="R86">
        <f t="shared" si="41"/>
        <v>104</v>
      </c>
      <c r="S86" t="str">
        <f t="shared" si="42"/>
        <v>B</v>
      </c>
      <c r="T86" t="str">
        <f t="shared" si="43"/>
        <v>BARBERÀ Quim</v>
      </c>
      <c r="U86" t="str">
        <f t="shared" si="44"/>
        <v>BEN-1</v>
      </c>
      <c r="V86" s="86">
        <f t="shared" si="45"/>
        <v>11643</v>
      </c>
      <c r="W86" t="str">
        <f t="shared" si="46"/>
        <v>CNSABA</v>
      </c>
      <c r="X86" t="str">
        <f t="shared" si="47"/>
        <v>AB</v>
      </c>
      <c r="Z86" s="79">
        <v>11643</v>
      </c>
      <c r="AA86" s="80" t="s">
        <v>279</v>
      </c>
      <c r="AB86" s="80" t="s">
        <v>515</v>
      </c>
      <c r="AC86" s="80" t="s">
        <v>56</v>
      </c>
      <c r="AD86" s="80" t="s">
        <v>383</v>
      </c>
      <c r="AE86" s="80" t="s">
        <v>278</v>
      </c>
      <c r="AF86" s="80" t="s">
        <v>16</v>
      </c>
      <c r="AG86" s="81">
        <v>2011</v>
      </c>
      <c r="AH86" s="79">
        <v>31291</v>
      </c>
      <c r="AJ86" t="s">
        <v>526</v>
      </c>
      <c r="AK86">
        <v>104</v>
      </c>
      <c r="AL86" t="s">
        <v>143</v>
      </c>
      <c r="AM86" t="s">
        <v>517</v>
      </c>
    </row>
    <row r="87" spans="4:39" x14ac:dyDescent="0.25">
      <c r="D87" s="46">
        <f t="shared" si="31"/>
        <v>11746</v>
      </c>
      <c r="E87" s="46" t="str">
        <f t="shared" si="32"/>
        <v>NO NAC</v>
      </c>
      <c r="F87" s="46">
        <f t="shared" si="33"/>
        <v>104</v>
      </c>
      <c r="G87" s="46" t="str">
        <f t="shared" si="34"/>
        <v>B</v>
      </c>
      <c r="H87" s="46" t="str">
        <f t="shared" si="35"/>
        <v>YANG Owen</v>
      </c>
      <c r="I87" s="46" t="str">
        <f t="shared" si="36"/>
        <v>BEN-2</v>
      </c>
      <c r="J87" s="46">
        <f t="shared" si="37"/>
        <v>11746</v>
      </c>
      <c r="K87" s="46" t="str">
        <f t="shared" si="38"/>
        <v>CNSABA</v>
      </c>
      <c r="L87" s="46" t="str">
        <f t="shared" si="39"/>
        <v>AB</v>
      </c>
      <c r="P87">
        <v>85</v>
      </c>
      <c r="Q87" t="str">
        <f t="shared" si="40"/>
        <v>NO NAC</v>
      </c>
      <c r="R87">
        <f t="shared" si="41"/>
        <v>104</v>
      </c>
      <c r="S87" t="str">
        <f t="shared" si="42"/>
        <v>B</v>
      </c>
      <c r="T87" t="str">
        <f t="shared" si="43"/>
        <v>YANG Owen</v>
      </c>
      <c r="U87" t="str">
        <f t="shared" si="44"/>
        <v>BEN-2</v>
      </c>
      <c r="V87" s="86">
        <f t="shared" si="45"/>
        <v>11746</v>
      </c>
      <c r="W87" t="str">
        <f t="shared" si="46"/>
        <v>CNSABA</v>
      </c>
      <c r="X87" t="str">
        <f t="shared" si="47"/>
        <v>AB</v>
      </c>
      <c r="Z87" s="79">
        <v>11746</v>
      </c>
      <c r="AA87" s="80" t="s">
        <v>291</v>
      </c>
      <c r="AB87" s="80" t="s">
        <v>515</v>
      </c>
      <c r="AC87" s="80" t="s">
        <v>72</v>
      </c>
      <c r="AD87" s="80" t="s">
        <v>402</v>
      </c>
      <c r="AE87" s="80" t="s">
        <v>278</v>
      </c>
      <c r="AF87" s="80" t="s">
        <v>16</v>
      </c>
      <c r="AG87" s="81">
        <v>2010</v>
      </c>
      <c r="AH87" s="79">
        <v>31293</v>
      </c>
      <c r="AJ87" t="s">
        <v>526</v>
      </c>
      <c r="AK87">
        <v>104</v>
      </c>
      <c r="AL87" t="s">
        <v>143</v>
      </c>
      <c r="AM87" t="s">
        <v>517</v>
      </c>
    </row>
    <row r="88" spans="4:39" x14ac:dyDescent="0.25">
      <c r="D88" s="46">
        <f t="shared" si="31"/>
        <v>12136</v>
      </c>
      <c r="E88" s="46" t="str">
        <f t="shared" si="32"/>
        <v>ESP</v>
      </c>
      <c r="F88" s="46">
        <f t="shared" si="33"/>
        <v>104</v>
      </c>
      <c r="G88" s="46" t="str">
        <f t="shared" si="34"/>
        <v>B</v>
      </c>
      <c r="H88" s="46" t="str">
        <f t="shared" si="35"/>
        <v>PLAZA Pau</v>
      </c>
      <c r="I88" s="46" t="str">
        <f t="shared" si="36"/>
        <v>INF-1</v>
      </c>
      <c r="J88" s="46">
        <f t="shared" si="37"/>
        <v>12136</v>
      </c>
      <c r="K88" s="46" t="str">
        <f t="shared" si="38"/>
        <v>CNSABA</v>
      </c>
      <c r="L88" s="46" t="str">
        <f t="shared" si="39"/>
        <v>AB</v>
      </c>
      <c r="P88">
        <v>86</v>
      </c>
      <c r="Q88" t="str">
        <f t="shared" si="40"/>
        <v>ESP</v>
      </c>
      <c r="R88">
        <f t="shared" si="41"/>
        <v>104</v>
      </c>
      <c r="S88" t="str">
        <f t="shared" si="42"/>
        <v>B</v>
      </c>
      <c r="T88" t="str">
        <f t="shared" si="43"/>
        <v>PLAZA Pau</v>
      </c>
      <c r="U88" t="str">
        <f t="shared" si="44"/>
        <v>INF-1</v>
      </c>
      <c r="V88" s="86">
        <f t="shared" si="45"/>
        <v>12136</v>
      </c>
      <c r="W88" t="str">
        <f t="shared" si="46"/>
        <v>CNSABA</v>
      </c>
      <c r="X88" t="str">
        <f t="shared" si="47"/>
        <v>AB</v>
      </c>
      <c r="Z88" s="79">
        <v>12136</v>
      </c>
      <c r="AA88" s="80" t="s">
        <v>286</v>
      </c>
      <c r="AB88" s="80" t="s">
        <v>515</v>
      </c>
      <c r="AC88" s="80" t="s">
        <v>56</v>
      </c>
      <c r="AD88" s="80" t="s">
        <v>370</v>
      </c>
      <c r="AE88" s="80" t="s">
        <v>278</v>
      </c>
      <c r="AF88" s="80" t="s">
        <v>16</v>
      </c>
      <c r="AG88" s="81">
        <v>2007</v>
      </c>
      <c r="AH88" s="79" t="s">
        <v>517</v>
      </c>
      <c r="AJ88" t="s">
        <v>526</v>
      </c>
      <c r="AK88">
        <v>104</v>
      </c>
      <c r="AL88" t="s">
        <v>143</v>
      </c>
      <c r="AM88" t="s">
        <v>517</v>
      </c>
    </row>
    <row r="89" spans="4:39" x14ac:dyDescent="0.25">
      <c r="D89" s="46">
        <f t="shared" si="31"/>
        <v>12249</v>
      </c>
      <c r="E89" s="46" t="str">
        <f t="shared" si="32"/>
        <v>ESP</v>
      </c>
      <c r="F89" s="46">
        <f t="shared" si="33"/>
        <v>104</v>
      </c>
      <c r="G89" s="46" t="str">
        <f t="shared" si="34"/>
        <v>B</v>
      </c>
      <c r="H89" s="46" t="str">
        <f t="shared" si="35"/>
        <v>PUJOL C.  Josep</v>
      </c>
      <c r="I89" s="46" t="str">
        <f t="shared" si="36"/>
        <v>INF-2</v>
      </c>
      <c r="J89" s="46">
        <f t="shared" si="37"/>
        <v>12249</v>
      </c>
      <c r="K89" s="46" t="str">
        <f t="shared" si="38"/>
        <v>CNSABA</v>
      </c>
      <c r="L89" s="46" t="str">
        <f t="shared" si="39"/>
        <v>AB</v>
      </c>
      <c r="P89">
        <v>87</v>
      </c>
      <c r="Q89" t="str">
        <f t="shared" si="40"/>
        <v>ESP</v>
      </c>
      <c r="R89">
        <f t="shared" si="41"/>
        <v>104</v>
      </c>
      <c r="S89" t="str">
        <f t="shared" si="42"/>
        <v>B</v>
      </c>
      <c r="T89" t="str">
        <f t="shared" si="43"/>
        <v>PUJOL C.  Josep</v>
      </c>
      <c r="U89" t="str">
        <f t="shared" si="44"/>
        <v>INF-2</v>
      </c>
      <c r="V89" s="86">
        <f t="shared" si="45"/>
        <v>12249</v>
      </c>
      <c r="W89" t="str">
        <f t="shared" si="46"/>
        <v>CNSABA</v>
      </c>
      <c r="X89" t="str">
        <f t="shared" si="47"/>
        <v>AB</v>
      </c>
      <c r="Z89" s="79">
        <v>12249</v>
      </c>
      <c r="AA89" s="80" t="s">
        <v>405</v>
      </c>
      <c r="AB89" s="80" t="s">
        <v>515</v>
      </c>
      <c r="AC89" s="80" t="s">
        <v>56</v>
      </c>
      <c r="AD89" s="80" t="s">
        <v>371</v>
      </c>
      <c r="AE89" s="80" t="s">
        <v>278</v>
      </c>
      <c r="AF89" s="80" t="s">
        <v>16</v>
      </c>
      <c r="AG89" s="81">
        <v>2006</v>
      </c>
      <c r="AH89" s="79" t="s">
        <v>517</v>
      </c>
      <c r="AJ89" t="s">
        <v>526</v>
      </c>
      <c r="AK89">
        <v>104</v>
      </c>
      <c r="AL89" t="s">
        <v>143</v>
      </c>
      <c r="AM89" t="s">
        <v>517</v>
      </c>
    </row>
    <row r="90" spans="4:39" x14ac:dyDescent="0.25">
      <c r="D90" s="46">
        <f t="shared" si="31"/>
        <v>12431</v>
      </c>
      <c r="E90" s="46" t="str">
        <f t="shared" si="32"/>
        <v>ESP</v>
      </c>
      <c r="F90" s="46">
        <f t="shared" si="33"/>
        <v>104</v>
      </c>
      <c r="G90" s="46" t="str">
        <f t="shared" si="34"/>
        <v>B</v>
      </c>
      <c r="H90" s="46" t="str">
        <f t="shared" si="35"/>
        <v>PICON Pol</v>
      </c>
      <c r="I90" s="46" t="str">
        <f t="shared" si="36"/>
        <v>ALE-2</v>
      </c>
      <c r="J90" s="46">
        <f t="shared" si="37"/>
        <v>12431</v>
      </c>
      <c r="K90" s="46" t="str">
        <f t="shared" si="38"/>
        <v>CNSABA</v>
      </c>
      <c r="L90" s="46" t="str">
        <f t="shared" si="39"/>
        <v>AB</v>
      </c>
      <c r="P90">
        <v>88</v>
      </c>
      <c r="Q90" t="str">
        <f t="shared" si="40"/>
        <v>ESP</v>
      </c>
      <c r="R90">
        <f t="shared" si="41"/>
        <v>104</v>
      </c>
      <c r="S90" t="str">
        <f t="shared" si="42"/>
        <v>B</v>
      </c>
      <c r="T90" t="str">
        <f t="shared" si="43"/>
        <v>PICON Pol</v>
      </c>
      <c r="U90" t="str">
        <f t="shared" si="44"/>
        <v>ALE-2</v>
      </c>
      <c r="V90" s="86">
        <f t="shared" si="45"/>
        <v>12431</v>
      </c>
      <c r="W90" t="str">
        <f t="shared" si="46"/>
        <v>CNSABA</v>
      </c>
      <c r="X90" t="str">
        <f t="shared" si="47"/>
        <v>AB</v>
      </c>
      <c r="Z90" s="79">
        <v>12431</v>
      </c>
      <c r="AA90" s="80" t="s">
        <v>285</v>
      </c>
      <c r="AB90" s="80" t="s">
        <v>515</v>
      </c>
      <c r="AC90" s="80" t="s">
        <v>56</v>
      </c>
      <c r="AD90" s="80" t="s">
        <v>378</v>
      </c>
      <c r="AE90" s="80" t="s">
        <v>278</v>
      </c>
      <c r="AF90" s="80" t="s">
        <v>16</v>
      </c>
      <c r="AG90" s="81">
        <v>2008</v>
      </c>
      <c r="AH90" s="79" t="s">
        <v>517</v>
      </c>
      <c r="AJ90" t="s">
        <v>526</v>
      </c>
      <c r="AK90">
        <v>104</v>
      </c>
      <c r="AL90" t="s">
        <v>143</v>
      </c>
      <c r="AM90" t="s">
        <v>517</v>
      </c>
    </row>
    <row r="91" spans="4:39" x14ac:dyDescent="0.25">
      <c r="D91" s="46">
        <f t="shared" si="31"/>
        <v>12432</v>
      </c>
      <c r="E91" s="46" t="str">
        <f t="shared" si="32"/>
        <v>ESP</v>
      </c>
      <c r="F91" s="46">
        <f t="shared" si="33"/>
        <v>104</v>
      </c>
      <c r="G91" s="46" t="str">
        <f t="shared" si="34"/>
        <v>B</v>
      </c>
      <c r="H91" s="46" t="str">
        <f t="shared" si="35"/>
        <v>VEGA Alex</v>
      </c>
      <c r="I91" s="46" t="str">
        <f t="shared" si="36"/>
        <v>JUV-1</v>
      </c>
      <c r="J91" s="46">
        <f t="shared" si="37"/>
        <v>12432</v>
      </c>
      <c r="K91" s="46" t="str">
        <f t="shared" si="38"/>
        <v>CNSABA</v>
      </c>
      <c r="L91" s="46" t="str">
        <f t="shared" si="39"/>
        <v>AB</v>
      </c>
      <c r="P91">
        <v>89</v>
      </c>
      <c r="Q91" t="str">
        <f t="shared" si="40"/>
        <v>ESP</v>
      </c>
      <c r="R91">
        <f t="shared" si="41"/>
        <v>104</v>
      </c>
      <c r="S91" t="str">
        <f t="shared" si="42"/>
        <v>B</v>
      </c>
      <c r="T91" t="str">
        <f t="shared" si="43"/>
        <v>VEGA Alex</v>
      </c>
      <c r="U91" t="str">
        <f t="shared" si="44"/>
        <v>JUV-1</v>
      </c>
      <c r="V91" s="86">
        <f t="shared" si="45"/>
        <v>12432</v>
      </c>
      <c r="W91" t="str">
        <f t="shared" si="46"/>
        <v>CNSABA</v>
      </c>
      <c r="X91" t="str">
        <f t="shared" si="47"/>
        <v>AB</v>
      </c>
      <c r="Z91" s="79">
        <v>12432</v>
      </c>
      <c r="AA91" s="80" t="s">
        <v>289</v>
      </c>
      <c r="AB91" s="80" t="s">
        <v>515</v>
      </c>
      <c r="AC91" s="80" t="s">
        <v>56</v>
      </c>
      <c r="AD91" s="80" t="s">
        <v>373</v>
      </c>
      <c r="AE91" s="80" t="s">
        <v>278</v>
      </c>
      <c r="AF91" s="80" t="s">
        <v>16</v>
      </c>
      <c r="AG91" s="81">
        <v>2005</v>
      </c>
      <c r="AH91" s="79" t="s">
        <v>517</v>
      </c>
      <c r="AJ91" t="s">
        <v>526</v>
      </c>
      <c r="AK91">
        <v>104</v>
      </c>
      <c r="AL91" t="s">
        <v>143</v>
      </c>
      <c r="AM91" t="s">
        <v>517</v>
      </c>
    </row>
    <row r="92" spans="4:39" x14ac:dyDescent="0.25">
      <c r="D92" s="46">
        <f t="shared" si="31"/>
        <v>12445</v>
      </c>
      <c r="E92" s="46" t="str">
        <f t="shared" si="32"/>
        <v>ESP</v>
      </c>
      <c r="F92" s="46">
        <f t="shared" si="33"/>
        <v>104</v>
      </c>
      <c r="G92" s="46" t="str">
        <f t="shared" si="34"/>
        <v>B</v>
      </c>
      <c r="H92" s="46" t="str">
        <f t="shared" si="35"/>
        <v>COTS Lucas</v>
      </c>
      <c r="I92" s="46" t="str">
        <f t="shared" si="36"/>
        <v>BEN-2</v>
      </c>
      <c r="J92" s="46">
        <f t="shared" si="37"/>
        <v>12445</v>
      </c>
      <c r="K92" s="46" t="str">
        <f t="shared" si="38"/>
        <v>CNSABA</v>
      </c>
      <c r="L92" s="46" t="str">
        <f t="shared" si="39"/>
        <v>AB</v>
      </c>
      <c r="P92">
        <v>90</v>
      </c>
      <c r="Q92" t="str">
        <f t="shared" si="40"/>
        <v>ESP</v>
      </c>
      <c r="R92">
        <f t="shared" si="41"/>
        <v>104</v>
      </c>
      <c r="S92" t="str">
        <f t="shared" si="42"/>
        <v>B</v>
      </c>
      <c r="T92" t="str">
        <f t="shared" si="43"/>
        <v>COTS Lucas</v>
      </c>
      <c r="U92" t="str">
        <f t="shared" si="44"/>
        <v>BEN-2</v>
      </c>
      <c r="V92" s="86">
        <f t="shared" si="45"/>
        <v>12445</v>
      </c>
      <c r="W92" t="str">
        <f t="shared" si="46"/>
        <v>CNSABA</v>
      </c>
      <c r="X92" t="str">
        <f t="shared" si="47"/>
        <v>AB</v>
      </c>
      <c r="Z92" s="79">
        <v>12445</v>
      </c>
      <c r="AA92" s="80" t="s">
        <v>281</v>
      </c>
      <c r="AB92" s="80" t="s">
        <v>515</v>
      </c>
      <c r="AC92" s="80" t="s">
        <v>56</v>
      </c>
      <c r="AD92" s="80" t="s">
        <v>402</v>
      </c>
      <c r="AE92" s="80" t="s">
        <v>278</v>
      </c>
      <c r="AF92" s="80" t="s">
        <v>16</v>
      </c>
      <c r="AG92" s="81">
        <v>2010</v>
      </c>
      <c r="AH92" s="79" t="s">
        <v>517</v>
      </c>
      <c r="AJ92" t="s">
        <v>526</v>
      </c>
      <c r="AK92">
        <v>104</v>
      </c>
      <c r="AL92" t="s">
        <v>143</v>
      </c>
      <c r="AM92" t="s">
        <v>517</v>
      </c>
    </row>
    <row r="93" spans="4:39" x14ac:dyDescent="0.25">
      <c r="D93" s="46">
        <f t="shared" si="31"/>
        <v>12466</v>
      </c>
      <c r="E93" s="46" t="str">
        <f t="shared" si="32"/>
        <v>ESP</v>
      </c>
      <c r="F93" s="46">
        <f t="shared" si="33"/>
        <v>104</v>
      </c>
      <c r="G93" s="46" t="str">
        <f t="shared" si="34"/>
        <v>B</v>
      </c>
      <c r="H93" s="46" t="str">
        <f t="shared" si="35"/>
        <v>CLADELLAS Oriol</v>
      </c>
      <c r="I93" s="46" t="str">
        <f t="shared" si="36"/>
        <v>JUV-2</v>
      </c>
      <c r="J93" s="46">
        <f t="shared" si="37"/>
        <v>12466</v>
      </c>
      <c r="K93" s="46" t="str">
        <f t="shared" si="38"/>
        <v>CNSABA</v>
      </c>
      <c r="L93" s="46" t="str">
        <f t="shared" si="39"/>
        <v>AB</v>
      </c>
      <c r="P93">
        <v>91</v>
      </c>
      <c r="Q93" t="str">
        <f t="shared" si="40"/>
        <v>ESP</v>
      </c>
      <c r="R93">
        <f t="shared" si="41"/>
        <v>104</v>
      </c>
      <c r="S93" t="str">
        <f t="shared" si="42"/>
        <v>B</v>
      </c>
      <c r="T93" t="str">
        <f t="shared" si="43"/>
        <v>CLADELLAS Oriol</v>
      </c>
      <c r="U93" t="str">
        <f t="shared" si="44"/>
        <v>JUV-2</v>
      </c>
      <c r="V93" s="86">
        <f t="shared" si="45"/>
        <v>12466</v>
      </c>
      <c r="W93" t="str">
        <f t="shared" si="46"/>
        <v>CNSABA</v>
      </c>
      <c r="X93" t="str">
        <f t="shared" si="47"/>
        <v>AB</v>
      </c>
      <c r="Z93" s="79">
        <v>12466</v>
      </c>
      <c r="AA93" s="80" t="s">
        <v>280</v>
      </c>
      <c r="AB93" s="80" t="s">
        <v>515</v>
      </c>
      <c r="AC93" s="80" t="s">
        <v>56</v>
      </c>
      <c r="AD93" s="80" t="s">
        <v>380</v>
      </c>
      <c r="AE93" s="80" t="s">
        <v>278</v>
      </c>
      <c r="AF93" s="80" t="s">
        <v>16</v>
      </c>
      <c r="AG93" s="81">
        <v>2004</v>
      </c>
      <c r="AH93" s="79" t="s">
        <v>517</v>
      </c>
      <c r="AJ93" t="s">
        <v>526</v>
      </c>
      <c r="AK93">
        <v>104</v>
      </c>
      <c r="AL93" t="s">
        <v>143</v>
      </c>
      <c r="AM93" t="s">
        <v>517</v>
      </c>
    </row>
    <row r="94" spans="4:39" x14ac:dyDescent="0.25">
      <c r="D94" s="46">
        <f t="shared" si="31"/>
        <v>12659</v>
      </c>
      <c r="E94" s="46" t="str">
        <f t="shared" si="32"/>
        <v>ESP</v>
      </c>
      <c r="F94" s="46">
        <f t="shared" si="33"/>
        <v>104</v>
      </c>
      <c r="G94" s="46" t="str">
        <f t="shared" si="34"/>
        <v>B</v>
      </c>
      <c r="H94" s="46" t="str">
        <f t="shared" si="35"/>
        <v>GARCIA Oscar</v>
      </c>
      <c r="I94" s="46" t="str">
        <f t="shared" si="36"/>
        <v>ALE-2</v>
      </c>
      <c r="J94" s="46">
        <f t="shared" si="37"/>
        <v>12659</v>
      </c>
      <c r="K94" s="46" t="str">
        <f t="shared" si="38"/>
        <v>CNSABA</v>
      </c>
      <c r="L94" s="46" t="str">
        <f t="shared" si="39"/>
        <v>AB</v>
      </c>
      <c r="P94">
        <v>92</v>
      </c>
      <c r="Q94" t="str">
        <f t="shared" si="40"/>
        <v>ESP</v>
      </c>
      <c r="R94">
        <f t="shared" si="41"/>
        <v>104</v>
      </c>
      <c r="S94" t="str">
        <f t="shared" si="42"/>
        <v>B</v>
      </c>
      <c r="T94" t="str">
        <f t="shared" si="43"/>
        <v>GARCIA Oscar</v>
      </c>
      <c r="U94" t="str">
        <f t="shared" si="44"/>
        <v>ALE-2</v>
      </c>
      <c r="V94" s="86">
        <f t="shared" si="45"/>
        <v>12659</v>
      </c>
      <c r="W94" t="str">
        <f t="shared" si="46"/>
        <v>CNSABA</v>
      </c>
      <c r="X94" t="str">
        <f t="shared" si="47"/>
        <v>AB</v>
      </c>
      <c r="Z94" s="79">
        <v>12659</v>
      </c>
      <c r="AA94" s="80" t="s">
        <v>283</v>
      </c>
      <c r="AB94" s="80" t="s">
        <v>515</v>
      </c>
      <c r="AC94" s="80" t="s">
        <v>56</v>
      </c>
      <c r="AD94" s="80" t="s">
        <v>378</v>
      </c>
      <c r="AE94" s="80" t="s">
        <v>278</v>
      </c>
      <c r="AF94" s="80" t="s">
        <v>16</v>
      </c>
      <c r="AG94" s="81">
        <v>2008</v>
      </c>
      <c r="AH94" s="79" t="s">
        <v>517</v>
      </c>
      <c r="AJ94" t="s">
        <v>526</v>
      </c>
      <c r="AK94">
        <v>104</v>
      </c>
      <c r="AL94" t="s">
        <v>143</v>
      </c>
      <c r="AM94" t="s">
        <v>517</v>
      </c>
    </row>
    <row r="95" spans="4:39" x14ac:dyDescent="0.25">
      <c r="D95" s="46">
        <f t="shared" si="31"/>
        <v>12821</v>
      </c>
      <c r="E95" s="46" t="str">
        <f t="shared" si="32"/>
        <v>ESP</v>
      </c>
      <c r="F95" s="46">
        <f t="shared" si="33"/>
        <v>104</v>
      </c>
      <c r="G95" s="46" t="str">
        <f t="shared" si="34"/>
        <v>B</v>
      </c>
      <c r="H95" s="46" t="str">
        <f t="shared" si="35"/>
        <v>ROBLES Genis</v>
      </c>
      <c r="I95" s="46" t="str">
        <f t="shared" si="36"/>
        <v>BEN-1</v>
      </c>
      <c r="J95" s="46">
        <f t="shared" si="37"/>
        <v>12821</v>
      </c>
      <c r="K95" s="46" t="str">
        <f t="shared" si="38"/>
        <v>CNSABA</v>
      </c>
      <c r="L95" s="46" t="str">
        <f t="shared" si="39"/>
        <v>AB</v>
      </c>
      <c r="P95">
        <v>93</v>
      </c>
      <c r="Q95" t="str">
        <f t="shared" si="40"/>
        <v>ESP</v>
      </c>
      <c r="R95">
        <f t="shared" si="41"/>
        <v>104</v>
      </c>
      <c r="S95" t="str">
        <f t="shared" si="42"/>
        <v>B</v>
      </c>
      <c r="T95" t="str">
        <f t="shared" si="43"/>
        <v>ROBLES Genis</v>
      </c>
      <c r="U95" t="str">
        <f t="shared" si="44"/>
        <v>BEN-1</v>
      </c>
      <c r="V95" s="86">
        <f t="shared" si="45"/>
        <v>12821</v>
      </c>
      <c r="W95" t="str">
        <f t="shared" si="46"/>
        <v>CNSABA</v>
      </c>
      <c r="X95" t="str">
        <f t="shared" si="47"/>
        <v>AB</v>
      </c>
      <c r="Z95" s="79">
        <v>12821</v>
      </c>
      <c r="AA95" s="80" t="s">
        <v>287</v>
      </c>
      <c r="AB95" s="80" t="s">
        <v>515</v>
      </c>
      <c r="AC95" s="80" t="s">
        <v>56</v>
      </c>
      <c r="AD95" s="80" t="s">
        <v>383</v>
      </c>
      <c r="AE95" s="80" t="s">
        <v>278</v>
      </c>
      <c r="AF95" s="80" t="s">
        <v>16</v>
      </c>
      <c r="AG95" s="81">
        <v>2011</v>
      </c>
      <c r="AH95" s="79" t="s">
        <v>517</v>
      </c>
      <c r="AJ95" t="s">
        <v>526</v>
      </c>
      <c r="AK95">
        <v>104</v>
      </c>
      <c r="AL95" t="s">
        <v>143</v>
      </c>
      <c r="AM95" t="s">
        <v>517</v>
      </c>
    </row>
    <row r="96" spans="4:39" x14ac:dyDescent="0.25">
      <c r="D96" s="46">
        <f t="shared" si="31"/>
        <v>13141</v>
      </c>
      <c r="E96" s="46" t="str">
        <f t="shared" si="32"/>
        <v>NO NAC</v>
      </c>
      <c r="F96" s="46">
        <f t="shared" si="33"/>
        <v>104</v>
      </c>
      <c r="G96" s="46" t="str">
        <f t="shared" si="34"/>
        <v>B</v>
      </c>
      <c r="H96" s="46" t="str">
        <f t="shared" si="35"/>
        <v>CARAZA Claudio Jose</v>
      </c>
      <c r="I96" s="46" t="str">
        <f t="shared" si="36"/>
        <v>SEN</v>
      </c>
      <c r="J96" s="46">
        <f t="shared" si="37"/>
        <v>13141</v>
      </c>
      <c r="K96" s="46" t="str">
        <f t="shared" si="38"/>
        <v>CNSABA</v>
      </c>
      <c r="L96" s="46" t="str">
        <f t="shared" si="39"/>
        <v>AB</v>
      </c>
      <c r="P96">
        <v>94</v>
      </c>
      <c r="Q96" t="str">
        <f t="shared" si="40"/>
        <v>NO NAC</v>
      </c>
      <c r="R96">
        <f t="shared" si="41"/>
        <v>104</v>
      </c>
      <c r="S96" t="str">
        <f t="shared" si="42"/>
        <v>B</v>
      </c>
      <c r="T96" t="str">
        <f t="shared" si="43"/>
        <v>CARAZA Claudio Jose</v>
      </c>
      <c r="U96" t="str">
        <f t="shared" si="44"/>
        <v>SEN</v>
      </c>
      <c r="V96" s="86">
        <f t="shared" si="45"/>
        <v>13141</v>
      </c>
      <c r="W96" t="str">
        <f t="shared" si="46"/>
        <v>CNSABA</v>
      </c>
      <c r="X96" t="str">
        <f t="shared" si="47"/>
        <v>AB</v>
      </c>
      <c r="Z96" s="79">
        <v>13141</v>
      </c>
      <c r="AA96" s="80" t="s">
        <v>406</v>
      </c>
      <c r="AB96" s="80" t="s">
        <v>515</v>
      </c>
      <c r="AC96" s="80" t="s">
        <v>72</v>
      </c>
      <c r="AD96" s="80" t="s">
        <v>64</v>
      </c>
      <c r="AE96" s="80" t="s">
        <v>278</v>
      </c>
      <c r="AF96" s="80" t="s">
        <v>16</v>
      </c>
      <c r="AG96" s="81">
        <v>1990</v>
      </c>
      <c r="AH96" s="79" t="s">
        <v>517</v>
      </c>
      <c r="AJ96" t="s">
        <v>526</v>
      </c>
      <c r="AK96">
        <v>104</v>
      </c>
      <c r="AL96" t="s">
        <v>143</v>
      </c>
      <c r="AM96" t="s">
        <v>517</v>
      </c>
    </row>
    <row r="97" spans="4:39" x14ac:dyDescent="0.25">
      <c r="D97" s="46">
        <f t="shared" si="31"/>
        <v>13520</v>
      </c>
      <c r="E97" s="46" t="str">
        <f t="shared" si="32"/>
        <v>ESP</v>
      </c>
      <c r="F97" s="46">
        <f t="shared" si="33"/>
        <v>104</v>
      </c>
      <c r="G97" s="46" t="str">
        <f t="shared" si="34"/>
        <v>B</v>
      </c>
      <c r="H97" s="46" t="str">
        <f t="shared" si="35"/>
        <v>VILA Josep</v>
      </c>
      <c r="I97" s="46" t="str">
        <f t="shared" si="36"/>
        <v>PRE-0</v>
      </c>
      <c r="J97" s="46">
        <f t="shared" si="37"/>
        <v>13520</v>
      </c>
      <c r="K97" s="46" t="str">
        <f t="shared" si="38"/>
        <v>CNSABA</v>
      </c>
      <c r="L97" s="46" t="str">
        <f t="shared" si="39"/>
        <v>AB</v>
      </c>
      <c r="P97">
        <v>95</v>
      </c>
      <c r="Q97" t="str">
        <f t="shared" si="40"/>
        <v>ESP</v>
      </c>
      <c r="R97">
        <f t="shared" si="41"/>
        <v>104</v>
      </c>
      <c r="S97" t="str">
        <f t="shared" si="42"/>
        <v>B</v>
      </c>
      <c r="T97" t="str">
        <f t="shared" si="43"/>
        <v>VILA Josep</v>
      </c>
      <c r="U97" t="str">
        <f t="shared" si="44"/>
        <v>PRE-0</v>
      </c>
      <c r="V97" s="86">
        <f t="shared" si="45"/>
        <v>13520</v>
      </c>
      <c r="W97" t="str">
        <f t="shared" si="46"/>
        <v>CNSABA</v>
      </c>
      <c r="X97" t="str">
        <f t="shared" si="47"/>
        <v>AB</v>
      </c>
      <c r="Z97" s="79">
        <v>13520</v>
      </c>
      <c r="AA97" s="80" t="s">
        <v>407</v>
      </c>
      <c r="AB97" s="80" t="s">
        <v>515</v>
      </c>
      <c r="AC97" s="80" t="s">
        <v>56</v>
      </c>
      <c r="AD97" s="80" t="s">
        <v>404</v>
      </c>
      <c r="AE97" s="80" t="s">
        <v>278</v>
      </c>
      <c r="AF97" s="80" t="s">
        <v>16</v>
      </c>
      <c r="AG97" s="81">
        <v>2012</v>
      </c>
      <c r="AH97" s="79" t="s">
        <v>517</v>
      </c>
      <c r="AJ97" t="s">
        <v>526</v>
      </c>
      <c r="AK97">
        <v>104</v>
      </c>
      <c r="AL97" t="s">
        <v>143</v>
      </c>
      <c r="AM97" t="s">
        <v>517</v>
      </c>
    </row>
    <row r="98" spans="4:39" x14ac:dyDescent="0.25">
      <c r="D98" s="46">
        <f t="shared" si="31"/>
        <v>13521</v>
      </c>
      <c r="E98" s="46" t="str">
        <f t="shared" si="32"/>
        <v>ESP</v>
      </c>
      <c r="F98" s="46">
        <f t="shared" si="33"/>
        <v>104</v>
      </c>
      <c r="G98" s="46" t="str">
        <f t="shared" si="34"/>
        <v>B</v>
      </c>
      <c r="H98" s="46" t="str">
        <f t="shared" si="35"/>
        <v>VICTORIO Francesc</v>
      </c>
      <c r="I98" s="46" t="str">
        <f t="shared" si="36"/>
        <v>ALE-2</v>
      </c>
      <c r="J98" s="46">
        <f t="shared" si="37"/>
        <v>13521</v>
      </c>
      <c r="K98" s="46" t="str">
        <f t="shared" si="38"/>
        <v>CNSABA</v>
      </c>
      <c r="L98" s="46" t="str">
        <f t="shared" si="39"/>
        <v>AB</v>
      </c>
      <c r="P98">
        <v>96</v>
      </c>
      <c r="Q98" t="str">
        <f t="shared" si="40"/>
        <v>ESP</v>
      </c>
      <c r="R98">
        <f t="shared" si="41"/>
        <v>104</v>
      </c>
      <c r="S98" t="str">
        <f t="shared" si="42"/>
        <v>B</v>
      </c>
      <c r="T98" t="str">
        <f t="shared" si="43"/>
        <v>VICTORIO Francesc</v>
      </c>
      <c r="U98" t="str">
        <f t="shared" si="44"/>
        <v>ALE-2</v>
      </c>
      <c r="V98" s="86">
        <f t="shared" si="45"/>
        <v>13521</v>
      </c>
      <c r="W98" t="str">
        <f t="shared" si="46"/>
        <v>CNSABA</v>
      </c>
      <c r="X98" t="str">
        <f t="shared" si="47"/>
        <v>AB</v>
      </c>
      <c r="Z98" s="79">
        <v>13521</v>
      </c>
      <c r="AA98" s="80" t="s">
        <v>408</v>
      </c>
      <c r="AB98" s="80" t="s">
        <v>515</v>
      </c>
      <c r="AC98" s="80" t="s">
        <v>56</v>
      </c>
      <c r="AD98" s="80" t="s">
        <v>378</v>
      </c>
      <c r="AE98" s="80" t="s">
        <v>278</v>
      </c>
      <c r="AF98" s="80" t="s">
        <v>16</v>
      </c>
      <c r="AG98" s="81">
        <v>2008</v>
      </c>
      <c r="AH98" s="79" t="s">
        <v>517</v>
      </c>
      <c r="AJ98" t="s">
        <v>526</v>
      </c>
      <c r="AK98">
        <v>104</v>
      </c>
      <c r="AL98" t="s">
        <v>143</v>
      </c>
      <c r="AM98" t="s">
        <v>517</v>
      </c>
    </row>
    <row r="99" spans="4:39" x14ac:dyDescent="0.25">
      <c r="D99" s="46">
        <f t="shared" si="31"/>
        <v>13915</v>
      </c>
      <c r="E99" s="46" t="str">
        <f t="shared" si="32"/>
        <v>ESP</v>
      </c>
      <c r="F99" s="46">
        <f t="shared" si="33"/>
        <v>104</v>
      </c>
      <c r="G99" s="46" t="str">
        <f t="shared" si="34"/>
        <v>B</v>
      </c>
      <c r="H99" s="46" t="str">
        <f t="shared" si="35"/>
        <v>ARDEVOL Ariadna</v>
      </c>
      <c r="I99" s="46" t="str">
        <f t="shared" si="36"/>
        <v>INF-2</v>
      </c>
      <c r="J99" s="46">
        <f t="shared" si="37"/>
        <v>13915</v>
      </c>
      <c r="K99" s="46" t="str">
        <f t="shared" si="38"/>
        <v>CNSABA</v>
      </c>
      <c r="L99" s="46" t="str">
        <f t="shared" si="39"/>
        <v>AB</v>
      </c>
      <c r="P99">
        <v>97</v>
      </c>
      <c r="Q99" t="str">
        <f t="shared" si="40"/>
        <v>ESP</v>
      </c>
      <c r="R99">
        <f t="shared" si="41"/>
        <v>104</v>
      </c>
      <c r="S99" t="str">
        <f t="shared" si="42"/>
        <v>B</v>
      </c>
      <c r="T99" t="str">
        <f t="shared" si="43"/>
        <v>ARDEVOL Ariadna</v>
      </c>
      <c r="U99" t="str">
        <f t="shared" si="44"/>
        <v>INF-2</v>
      </c>
      <c r="V99" s="86">
        <f t="shared" si="45"/>
        <v>13915</v>
      </c>
      <c r="W99" t="str">
        <f t="shared" si="46"/>
        <v>CNSABA</v>
      </c>
      <c r="X99" t="str">
        <f t="shared" si="47"/>
        <v>AB</v>
      </c>
      <c r="Z99" s="79">
        <v>13915</v>
      </c>
      <c r="AA99" s="80" t="s">
        <v>409</v>
      </c>
      <c r="AB99" s="80" t="s">
        <v>516</v>
      </c>
      <c r="AC99" s="80" t="s">
        <v>56</v>
      </c>
      <c r="AD99" s="80" t="s">
        <v>371</v>
      </c>
      <c r="AE99" s="80" t="s">
        <v>278</v>
      </c>
      <c r="AF99" s="80" t="s">
        <v>16</v>
      </c>
      <c r="AG99" s="81">
        <v>2006</v>
      </c>
      <c r="AH99" s="79" t="s">
        <v>517</v>
      </c>
      <c r="AJ99" t="s">
        <v>526</v>
      </c>
      <c r="AK99">
        <v>104</v>
      </c>
      <c r="AL99" t="s">
        <v>143</v>
      </c>
      <c r="AM99" t="s">
        <v>517</v>
      </c>
    </row>
    <row r="100" spans="4:39" x14ac:dyDescent="0.25">
      <c r="D100" s="46">
        <f t="shared" si="31"/>
        <v>14385</v>
      </c>
      <c r="E100" s="46" t="str">
        <f t="shared" si="32"/>
        <v>ESP</v>
      </c>
      <c r="F100" s="46">
        <f t="shared" si="33"/>
        <v>104</v>
      </c>
      <c r="G100" s="46" t="str">
        <f t="shared" si="34"/>
        <v>B</v>
      </c>
      <c r="H100" s="46" t="str">
        <f t="shared" si="35"/>
        <v>MOYA Marcel</v>
      </c>
      <c r="I100" s="46" t="str">
        <f t="shared" si="36"/>
        <v>ALE-1</v>
      </c>
      <c r="J100" s="46">
        <f t="shared" si="37"/>
        <v>14385</v>
      </c>
      <c r="K100" s="46" t="str">
        <f t="shared" si="38"/>
        <v>CNSABA</v>
      </c>
      <c r="L100" s="46" t="str">
        <f t="shared" si="39"/>
        <v>AB</v>
      </c>
      <c r="P100">
        <v>98</v>
      </c>
      <c r="Q100" t="str">
        <f t="shared" si="40"/>
        <v>ESP</v>
      </c>
      <c r="R100">
        <f t="shared" si="41"/>
        <v>104</v>
      </c>
      <c r="S100" t="str">
        <f t="shared" si="42"/>
        <v>B</v>
      </c>
      <c r="T100" t="str">
        <f t="shared" si="43"/>
        <v>MOYA Marcel</v>
      </c>
      <c r="U100" t="str">
        <f t="shared" si="44"/>
        <v>ALE-1</v>
      </c>
      <c r="V100" s="86">
        <f t="shared" si="45"/>
        <v>14385</v>
      </c>
      <c r="W100" t="str">
        <f t="shared" si="46"/>
        <v>CNSABA</v>
      </c>
      <c r="X100" t="str">
        <f t="shared" si="47"/>
        <v>AB</v>
      </c>
      <c r="Z100" s="79">
        <v>14385</v>
      </c>
      <c r="AA100" s="80" t="s">
        <v>410</v>
      </c>
      <c r="AB100" s="80" t="s">
        <v>515</v>
      </c>
      <c r="AC100" s="80" t="s">
        <v>56</v>
      </c>
      <c r="AD100" s="80" t="s">
        <v>379</v>
      </c>
      <c r="AE100" s="80" t="s">
        <v>278</v>
      </c>
      <c r="AF100" s="80" t="s">
        <v>16</v>
      </c>
      <c r="AG100" s="81">
        <v>2009</v>
      </c>
      <c r="AH100" s="79" t="s">
        <v>517</v>
      </c>
      <c r="AJ100" t="s">
        <v>526</v>
      </c>
      <c r="AK100">
        <v>104</v>
      </c>
      <c r="AL100" t="s">
        <v>143</v>
      </c>
      <c r="AM100" t="s">
        <v>517</v>
      </c>
    </row>
    <row r="101" spans="4:39" x14ac:dyDescent="0.25">
      <c r="D101" s="46">
        <f t="shared" si="31"/>
        <v>14387</v>
      </c>
      <c r="E101" s="46" t="str">
        <f t="shared" si="32"/>
        <v>ESP</v>
      </c>
      <c r="F101" s="46">
        <f t="shared" si="33"/>
        <v>104</v>
      </c>
      <c r="G101" s="46" t="str">
        <f t="shared" si="34"/>
        <v>B</v>
      </c>
      <c r="H101" s="46" t="str">
        <f t="shared" si="35"/>
        <v>RECHE Alex</v>
      </c>
      <c r="I101" s="46" t="str">
        <f t="shared" si="36"/>
        <v>ALE-2</v>
      </c>
      <c r="J101" s="46">
        <f t="shared" si="37"/>
        <v>14387</v>
      </c>
      <c r="K101" s="46" t="str">
        <f t="shared" si="38"/>
        <v>CNSABA</v>
      </c>
      <c r="L101" s="46" t="str">
        <f t="shared" si="39"/>
        <v>AB</v>
      </c>
      <c r="P101">
        <v>99</v>
      </c>
      <c r="Q101" t="str">
        <f t="shared" si="40"/>
        <v>ESP</v>
      </c>
      <c r="R101">
        <f t="shared" si="41"/>
        <v>104</v>
      </c>
      <c r="S101" t="str">
        <f t="shared" si="42"/>
        <v>B</v>
      </c>
      <c r="T101" t="str">
        <f t="shared" si="43"/>
        <v>RECHE Alex</v>
      </c>
      <c r="U101" t="str">
        <f t="shared" si="44"/>
        <v>ALE-2</v>
      </c>
      <c r="V101" s="86">
        <f t="shared" si="45"/>
        <v>14387</v>
      </c>
      <c r="W101" t="str">
        <f t="shared" si="46"/>
        <v>CNSABA</v>
      </c>
      <c r="X101" t="str">
        <f t="shared" si="47"/>
        <v>AB</v>
      </c>
      <c r="Z101" s="79">
        <v>14387</v>
      </c>
      <c r="AA101" s="80" t="s">
        <v>411</v>
      </c>
      <c r="AB101" s="80" t="s">
        <v>515</v>
      </c>
      <c r="AC101" s="80" t="s">
        <v>56</v>
      </c>
      <c r="AD101" s="80" t="s">
        <v>378</v>
      </c>
      <c r="AE101" s="80" t="s">
        <v>278</v>
      </c>
      <c r="AF101" s="80" t="s">
        <v>16</v>
      </c>
      <c r="AG101" s="81">
        <v>2008</v>
      </c>
      <c r="AH101" s="79" t="s">
        <v>517</v>
      </c>
      <c r="AJ101" t="s">
        <v>526</v>
      </c>
      <c r="AK101">
        <v>104</v>
      </c>
      <c r="AL101" t="s">
        <v>143</v>
      </c>
      <c r="AM101" t="s">
        <v>517</v>
      </c>
    </row>
    <row r="102" spans="4:39" x14ac:dyDescent="0.25">
      <c r="D102" s="46">
        <f t="shared" si="31"/>
        <v>307</v>
      </c>
      <c r="E102" s="46" t="str">
        <f t="shared" si="32"/>
        <v>ESP</v>
      </c>
      <c r="F102" s="46">
        <f t="shared" si="33"/>
        <v>106</v>
      </c>
      <c r="G102" s="46" t="str">
        <f t="shared" si="34"/>
        <v>A1</v>
      </c>
      <c r="H102" s="46" t="str">
        <f t="shared" si="35"/>
        <v>MORENO Juan M.</v>
      </c>
      <c r="I102" s="46" t="str">
        <f t="shared" si="36"/>
        <v>V+60</v>
      </c>
      <c r="J102" s="46">
        <f t="shared" si="37"/>
        <v>307</v>
      </c>
      <c r="K102" s="46" t="str">
        <f t="shared" si="38"/>
        <v>ATEPN</v>
      </c>
      <c r="L102" s="46" t="str">
        <f t="shared" si="39"/>
        <v/>
      </c>
      <c r="P102">
        <v>100</v>
      </c>
      <c r="Q102" t="str">
        <f t="shared" si="40"/>
        <v>ESP</v>
      </c>
      <c r="R102">
        <f t="shared" si="41"/>
        <v>106</v>
      </c>
      <c r="S102" t="str">
        <f t="shared" si="42"/>
        <v>A1</v>
      </c>
      <c r="T102" t="str">
        <f t="shared" si="43"/>
        <v>MORENO Juan M.</v>
      </c>
      <c r="U102" t="str">
        <f t="shared" si="44"/>
        <v>V+60</v>
      </c>
      <c r="V102" s="86">
        <f t="shared" si="45"/>
        <v>307</v>
      </c>
      <c r="W102" t="str">
        <f t="shared" si="46"/>
        <v>ATEPN</v>
      </c>
      <c r="X102" t="str">
        <f t="shared" si="47"/>
        <v/>
      </c>
      <c r="Z102" s="79">
        <v>307</v>
      </c>
      <c r="AA102" s="80" t="s">
        <v>202</v>
      </c>
      <c r="AB102" s="80" t="s">
        <v>515</v>
      </c>
      <c r="AC102" s="80" t="s">
        <v>56</v>
      </c>
      <c r="AD102" s="80" t="s">
        <v>388</v>
      </c>
      <c r="AE102" s="80" t="s">
        <v>199</v>
      </c>
      <c r="AF102" s="80" t="s">
        <v>62</v>
      </c>
      <c r="AG102" s="81">
        <v>1959</v>
      </c>
      <c r="AH102" s="79">
        <v>589</v>
      </c>
      <c r="AJ102" t="s">
        <v>526</v>
      </c>
      <c r="AK102">
        <v>106</v>
      </c>
      <c r="AM102" t="s">
        <v>517</v>
      </c>
    </row>
    <row r="103" spans="4:39" x14ac:dyDescent="0.25">
      <c r="D103" s="46">
        <f t="shared" si="31"/>
        <v>328</v>
      </c>
      <c r="E103" s="46" t="str">
        <f t="shared" si="32"/>
        <v>ESP</v>
      </c>
      <c r="F103" s="46">
        <f t="shared" si="33"/>
        <v>106</v>
      </c>
      <c r="G103" s="46" t="str">
        <f t="shared" si="34"/>
        <v>A1</v>
      </c>
      <c r="H103" s="46" t="str">
        <f t="shared" si="35"/>
        <v>BOIX Angel Antonio</v>
      </c>
      <c r="I103" s="46" t="str">
        <f t="shared" si="36"/>
        <v>V+60</v>
      </c>
      <c r="J103" s="46">
        <f t="shared" si="37"/>
        <v>328</v>
      </c>
      <c r="K103" s="46" t="str">
        <f t="shared" si="38"/>
        <v>ATEPN</v>
      </c>
      <c r="L103" s="46" t="str">
        <f t="shared" si="39"/>
        <v/>
      </c>
      <c r="P103">
        <v>101</v>
      </c>
      <c r="Q103" t="str">
        <f t="shared" si="40"/>
        <v>ESP</v>
      </c>
      <c r="R103">
        <f t="shared" si="41"/>
        <v>106</v>
      </c>
      <c r="S103" t="str">
        <f t="shared" si="42"/>
        <v>A1</v>
      </c>
      <c r="T103" t="str">
        <f t="shared" si="43"/>
        <v>BOIX Angel Antonio</v>
      </c>
      <c r="U103" t="str">
        <f t="shared" si="44"/>
        <v>V+60</v>
      </c>
      <c r="V103" s="86">
        <f t="shared" si="45"/>
        <v>328</v>
      </c>
      <c r="W103" t="str">
        <f t="shared" si="46"/>
        <v>ATEPN</v>
      </c>
      <c r="X103" t="str">
        <f t="shared" si="47"/>
        <v/>
      </c>
      <c r="Z103" s="79">
        <v>328</v>
      </c>
      <c r="AA103" s="80" t="s">
        <v>198</v>
      </c>
      <c r="AB103" s="80" t="s">
        <v>515</v>
      </c>
      <c r="AC103" s="80" t="s">
        <v>56</v>
      </c>
      <c r="AD103" s="80" t="s">
        <v>388</v>
      </c>
      <c r="AE103" s="80" t="s">
        <v>199</v>
      </c>
      <c r="AF103" s="80" t="s">
        <v>62</v>
      </c>
      <c r="AG103" s="81">
        <v>1959</v>
      </c>
      <c r="AH103" s="79">
        <v>638</v>
      </c>
      <c r="AJ103" t="s">
        <v>526</v>
      </c>
      <c r="AK103">
        <v>106</v>
      </c>
      <c r="AM103" t="s">
        <v>517</v>
      </c>
    </row>
    <row r="104" spans="4:39" x14ac:dyDescent="0.25">
      <c r="D104" s="46">
        <f t="shared" si="31"/>
        <v>1051</v>
      </c>
      <c r="E104" s="46" t="str">
        <f t="shared" si="32"/>
        <v>ESP</v>
      </c>
      <c r="F104" s="46">
        <f t="shared" si="33"/>
        <v>106</v>
      </c>
      <c r="G104" s="46" t="str">
        <f t="shared" si="34"/>
        <v>A1</v>
      </c>
      <c r="H104" s="46" t="str">
        <f t="shared" si="35"/>
        <v>PANAREDA Xavier</v>
      </c>
      <c r="I104" s="46" t="str">
        <f t="shared" si="36"/>
        <v>SEN</v>
      </c>
      <c r="J104" s="46">
        <f t="shared" si="37"/>
        <v>1051</v>
      </c>
      <c r="K104" s="46" t="str">
        <f t="shared" si="38"/>
        <v>ATEPN</v>
      </c>
      <c r="L104" s="46" t="str">
        <f t="shared" si="39"/>
        <v/>
      </c>
      <c r="P104">
        <v>102</v>
      </c>
      <c r="Q104" t="str">
        <f t="shared" si="40"/>
        <v>ESP</v>
      </c>
      <c r="R104">
        <f t="shared" si="41"/>
        <v>106</v>
      </c>
      <c r="S104" t="str">
        <f t="shared" si="42"/>
        <v>A1</v>
      </c>
      <c r="T104" t="str">
        <f t="shared" si="43"/>
        <v>PANAREDA Xavier</v>
      </c>
      <c r="U104" t="str">
        <f t="shared" si="44"/>
        <v>SEN</v>
      </c>
      <c r="V104" s="86">
        <f t="shared" si="45"/>
        <v>1051</v>
      </c>
      <c r="W104" t="str">
        <f t="shared" si="46"/>
        <v>ATEPN</v>
      </c>
      <c r="X104" t="str">
        <f t="shared" si="47"/>
        <v/>
      </c>
      <c r="Z104" s="79">
        <v>1051</v>
      </c>
      <c r="AA104" s="80" t="s">
        <v>334</v>
      </c>
      <c r="AB104" s="80" t="s">
        <v>515</v>
      </c>
      <c r="AC104" s="80" t="s">
        <v>56</v>
      </c>
      <c r="AD104" s="80" t="s">
        <v>64</v>
      </c>
      <c r="AE104" s="80" t="s">
        <v>199</v>
      </c>
      <c r="AF104" s="80" t="s">
        <v>62</v>
      </c>
      <c r="AG104" s="81">
        <v>1983</v>
      </c>
      <c r="AH104" s="79">
        <v>2442</v>
      </c>
      <c r="AJ104" t="s">
        <v>526</v>
      </c>
      <c r="AK104">
        <v>106</v>
      </c>
      <c r="AM104" t="s">
        <v>517</v>
      </c>
    </row>
    <row r="105" spans="4:39" x14ac:dyDescent="0.25">
      <c r="D105" s="46">
        <f t="shared" si="31"/>
        <v>5016</v>
      </c>
      <c r="E105" s="46" t="str">
        <f t="shared" si="32"/>
        <v>ESP</v>
      </c>
      <c r="F105" s="46">
        <f t="shared" si="33"/>
        <v>106</v>
      </c>
      <c r="G105" s="46" t="str">
        <f t="shared" si="34"/>
        <v>A1</v>
      </c>
      <c r="H105" s="46" t="str">
        <f t="shared" si="35"/>
        <v>RIMBAU Joaquim</v>
      </c>
      <c r="I105" s="46" t="str">
        <f t="shared" si="36"/>
        <v>SEN</v>
      </c>
      <c r="J105" s="46">
        <f t="shared" si="37"/>
        <v>5016</v>
      </c>
      <c r="K105" s="46" t="str">
        <f t="shared" si="38"/>
        <v>ATEPN</v>
      </c>
      <c r="L105" s="46" t="str">
        <f t="shared" si="39"/>
        <v/>
      </c>
      <c r="P105">
        <v>103</v>
      </c>
      <c r="Q105" t="str">
        <f t="shared" si="40"/>
        <v>ESP</v>
      </c>
      <c r="R105">
        <f t="shared" si="41"/>
        <v>106</v>
      </c>
      <c r="S105" t="str">
        <f t="shared" si="42"/>
        <v>A1</v>
      </c>
      <c r="T105" t="str">
        <f t="shared" si="43"/>
        <v>RIMBAU Joaquim</v>
      </c>
      <c r="U105" t="str">
        <f t="shared" si="44"/>
        <v>SEN</v>
      </c>
      <c r="V105" s="86">
        <f t="shared" si="45"/>
        <v>5016</v>
      </c>
      <c r="W105" t="str">
        <f t="shared" si="46"/>
        <v>ATEPN</v>
      </c>
      <c r="X105" t="str">
        <f t="shared" si="47"/>
        <v/>
      </c>
      <c r="Z105" s="79">
        <v>5016</v>
      </c>
      <c r="AA105" s="80" t="s">
        <v>203</v>
      </c>
      <c r="AB105" s="80" t="s">
        <v>515</v>
      </c>
      <c r="AC105" s="80" t="s">
        <v>56</v>
      </c>
      <c r="AD105" s="80" t="s">
        <v>64</v>
      </c>
      <c r="AE105" s="80" t="s">
        <v>199</v>
      </c>
      <c r="AF105" s="80" t="s">
        <v>62</v>
      </c>
      <c r="AG105" s="81">
        <v>1993</v>
      </c>
      <c r="AH105" s="79">
        <v>17708</v>
      </c>
      <c r="AJ105" t="s">
        <v>526</v>
      </c>
      <c r="AK105">
        <v>106</v>
      </c>
      <c r="AM105" t="s">
        <v>517</v>
      </c>
    </row>
    <row r="106" spans="4:39" x14ac:dyDescent="0.25">
      <c r="D106" s="46">
        <f t="shared" si="31"/>
        <v>6209</v>
      </c>
      <c r="E106" s="46" t="str">
        <f t="shared" si="32"/>
        <v>ESP</v>
      </c>
      <c r="F106" s="46">
        <f t="shared" si="33"/>
        <v>106</v>
      </c>
      <c r="G106" s="46" t="str">
        <f t="shared" si="34"/>
        <v>A1</v>
      </c>
      <c r="H106" s="46" t="str">
        <f t="shared" si="35"/>
        <v>CAPILLA Carlos</v>
      </c>
      <c r="I106" s="46" t="str">
        <f t="shared" si="36"/>
        <v>V+65</v>
      </c>
      <c r="J106" s="46">
        <f t="shared" si="37"/>
        <v>6209</v>
      </c>
      <c r="K106" s="46" t="str">
        <f t="shared" si="38"/>
        <v>ATEPN</v>
      </c>
      <c r="L106" s="46" t="str">
        <f t="shared" si="39"/>
        <v/>
      </c>
      <c r="P106">
        <v>104</v>
      </c>
      <c r="Q106" t="str">
        <f t="shared" si="40"/>
        <v>ESP</v>
      </c>
      <c r="R106">
        <f t="shared" si="41"/>
        <v>106</v>
      </c>
      <c r="S106" t="str">
        <f t="shared" si="42"/>
        <v>A1</v>
      </c>
      <c r="T106" t="str">
        <f t="shared" si="43"/>
        <v>CAPILLA Carlos</v>
      </c>
      <c r="U106" t="str">
        <f t="shared" si="44"/>
        <v>V+65</v>
      </c>
      <c r="V106" s="86">
        <f t="shared" si="45"/>
        <v>6209</v>
      </c>
      <c r="W106" t="str">
        <f t="shared" si="46"/>
        <v>ATEPN</v>
      </c>
      <c r="X106" t="str">
        <f t="shared" si="47"/>
        <v/>
      </c>
      <c r="Z106" s="79">
        <v>6209</v>
      </c>
      <c r="AA106" s="80" t="s">
        <v>200</v>
      </c>
      <c r="AB106" s="80" t="s">
        <v>515</v>
      </c>
      <c r="AC106" s="80" t="s">
        <v>56</v>
      </c>
      <c r="AD106" s="80" t="s">
        <v>374</v>
      </c>
      <c r="AE106" s="80" t="s">
        <v>199</v>
      </c>
      <c r="AF106" s="80" t="s">
        <v>62</v>
      </c>
      <c r="AG106" s="81">
        <v>1956</v>
      </c>
      <c r="AH106" s="79">
        <v>17545</v>
      </c>
      <c r="AJ106" t="s">
        <v>526</v>
      </c>
      <c r="AK106">
        <v>106</v>
      </c>
      <c r="AM106" t="s">
        <v>517</v>
      </c>
    </row>
    <row r="107" spans="4:39" x14ac:dyDescent="0.25">
      <c r="D107" s="46">
        <f t="shared" si="31"/>
        <v>7154</v>
      </c>
      <c r="E107" s="46" t="str">
        <f t="shared" si="32"/>
        <v>ESP</v>
      </c>
      <c r="F107" s="46">
        <f t="shared" si="33"/>
        <v>107</v>
      </c>
      <c r="G107" s="46" t="str">
        <f t="shared" si="34"/>
        <v>A1</v>
      </c>
      <c r="H107" s="46" t="str">
        <f t="shared" si="35"/>
        <v>MARTINEZ Sergi</v>
      </c>
      <c r="I107" s="46" t="str">
        <f t="shared" si="36"/>
        <v>S21-2</v>
      </c>
      <c r="J107" s="46">
        <f t="shared" si="37"/>
        <v>7154</v>
      </c>
      <c r="K107" s="46" t="str">
        <f t="shared" si="38"/>
        <v>HORTA</v>
      </c>
      <c r="L107" s="46" t="str">
        <f t="shared" si="39"/>
        <v/>
      </c>
      <c r="P107">
        <v>105</v>
      </c>
      <c r="Q107" t="str">
        <f t="shared" si="40"/>
        <v>ESP</v>
      </c>
      <c r="R107">
        <f t="shared" si="41"/>
        <v>107</v>
      </c>
      <c r="S107" t="str">
        <f t="shared" si="42"/>
        <v>A1</v>
      </c>
      <c r="T107" t="str">
        <f t="shared" si="43"/>
        <v>MARTINEZ Sergi</v>
      </c>
      <c r="U107" t="str">
        <f t="shared" si="44"/>
        <v>S21-2</v>
      </c>
      <c r="V107" s="86">
        <f t="shared" si="45"/>
        <v>7154</v>
      </c>
      <c r="W107" t="str">
        <f t="shared" si="46"/>
        <v>HORTA</v>
      </c>
      <c r="X107" t="str">
        <f t="shared" si="47"/>
        <v/>
      </c>
      <c r="Z107" s="79">
        <v>7154</v>
      </c>
      <c r="AA107" s="80" t="s">
        <v>413</v>
      </c>
      <c r="AB107" s="80" t="s">
        <v>515</v>
      </c>
      <c r="AC107" s="80" t="s">
        <v>56</v>
      </c>
      <c r="AD107" s="80" t="s">
        <v>385</v>
      </c>
      <c r="AE107" s="80" t="s">
        <v>414</v>
      </c>
      <c r="AF107" s="80" t="s">
        <v>62</v>
      </c>
      <c r="AG107" s="81">
        <v>2001</v>
      </c>
      <c r="AH107" s="79" t="s">
        <v>517</v>
      </c>
      <c r="AJ107" t="s">
        <v>526</v>
      </c>
      <c r="AK107">
        <v>107</v>
      </c>
      <c r="AM107" t="s">
        <v>517</v>
      </c>
    </row>
    <row r="108" spans="4:39" x14ac:dyDescent="0.25">
      <c r="D108" s="46">
        <f t="shared" si="31"/>
        <v>8551</v>
      </c>
      <c r="E108" s="46" t="str">
        <f t="shared" si="32"/>
        <v>ESP</v>
      </c>
      <c r="F108" s="46">
        <f t="shared" si="33"/>
        <v>107</v>
      </c>
      <c r="G108" s="46" t="str">
        <f t="shared" si="34"/>
        <v>A1</v>
      </c>
      <c r="H108" s="46" t="str">
        <f t="shared" si="35"/>
        <v>TELLEZ Jan</v>
      </c>
      <c r="I108" s="46" t="str">
        <f t="shared" si="36"/>
        <v>S21-1</v>
      </c>
      <c r="J108" s="46">
        <f t="shared" si="37"/>
        <v>8551</v>
      </c>
      <c r="K108" s="46" t="str">
        <f t="shared" si="38"/>
        <v>HORTA</v>
      </c>
      <c r="L108" s="46" t="str">
        <f t="shared" si="39"/>
        <v/>
      </c>
      <c r="P108">
        <v>106</v>
      </c>
      <c r="Q108" t="str">
        <f t="shared" si="40"/>
        <v>ESP</v>
      </c>
      <c r="R108">
        <f t="shared" si="41"/>
        <v>107</v>
      </c>
      <c r="S108" t="str">
        <f t="shared" si="42"/>
        <v>A1</v>
      </c>
      <c r="T108" t="str">
        <f t="shared" si="43"/>
        <v>TELLEZ Jan</v>
      </c>
      <c r="U108" t="str">
        <f t="shared" si="44"/>
        <v>S21-1</v>
      </c>
      <c r="V108" s="86">
        <f t="shared" si="45"/>
        <v>8551</v>
      </c>
      <c r="W108" t="str">
        <f t="shared" si="46"/>
        <v>HORTA</v>
      </c>
      <c r="X108" t="str">
        <f t="shared" si="47"/>
        <v/>
      </c>
      <c r="Z108" s="79">
        <v>8551</v>
      </c>
      <c r="AA108" s="80" t="s">
        <v>415</v>
      </c>
      <c r="AB108" s="80" t="s">
        <v>515</v>
      </c>
      <c r="AC108" s="80" t="s">
        <v>56</v>
      </c>
      <c r="AD108" s="80" t="s">
        <v>377</v>
      </c>
      <c r="AE108" s="80" t="s">
        <v>414</v>
      </c>
      <c r="AF108" s="80" t="s">
        <v>62</v>
      </c>
      <c r="AG108" s="81">
        <v>2002</v>
      </c>
      <c r="AH108" s="79" t="s">
        <v>517</v>
      </c>
      <c r="AJ108" t="s">
        <v>526</v>
      </c>
      <c r="AK108">
        <v>107</v>
      </c>
      <c r="AM108" t="s">
        <v>517</v>
      </c>
    </row>
    <row r="109" spans="4:39" x14ac:dyDescent="0.25">
      <c r="D109" s="46">
        <f t="shared" si="31"/>
        <v>10106</v>
      </c>
      <c r="E109" s="46" t="str">
        <f t="shared" si="32"/>
        <v>ESP</v>
      </c>
      <c r="F109" s="46">
        <f t="shared" si="33"/>
        <v>107</v>
      </c>
      <c r="G109" s="46" t="str">
        <f t="shared" si="34"/>
        <v>A1</v>
      </c>
      <c r="H109" s="46" t="str">
        <f t="shared" si="35"/>
        <v>PEREZ Xavier</v>
      </c>
      <c r="I109" s="46" t="str">
        <f t="shared" si="36"/>
        <v>SEN</v>
      </c>
      <c r="J109" s="46">
        <f t="shared" si="37"/>
        <v>10106</v>
      </c>
      <c r="K109" s="46" t="str">
        <f t="shared" si="38"/>
        <v>HORTA</v>
      </c>
      <c r="L109" s="46" t="str">
        <f t="shared" si="39"/>
        <v/>
      </c>
      <c r="P109">
        <v>107</v>
      </c>
      <c r="Q109" t="str">
        <f t="shared" si="40"/>
        <v>ESP</v>
      </c>
      <c r="R109">
        <f t="shared" si="41"/>
        <v>107</v>
      </c>
      <c r="S109" t="str">
        <f t="shared" si="42"/>
        <v>A1</v>
      </c>
      <c r="T109" t="str">
        <f t="shared" si="43"/>
        <v>PEREZ Xavier</v>
      </c>
      <c r="U109" t="str">
        <f t="shared" si="44"/>
        <v>SEN</v>
      </c>
      <c r="V109" s="86">
        <f t="shared" si="45"/>
        <v>10106</v>
      </c>
      <c r="W109" t="str">
        <f t="shared" si="46"/>
        <v>HORTA</v>
      </c>
      <c r="X109" t="str">
        <f t="shared" si="47"/>
        <v/>
      </c>
      <c r="Z109" s="79">
        <v>10106</v>
      </c>
      <c r="AA109" s="80" t="s">
        <v>416</v>
      </c>
      <c r="AB109" s="80" t="s">
        <v>515</v>
      </c>
      <c r="AC109" s="80" t="s">
        <v>56</v>
      </c>
      <c r="AD109" s="80" t="s">
        <v>64</v>
      </c>
      <c r="AE109" s="80" t="s">
        <v>414</v>
      </c>
      <c r="AF109" s="80" t="s">
        <v>62</v>
      </c>
      <c r="AG109" s="81">
        <v>1992</v>
      </c>
      <c r="AH109" s="79" t="s">
        <v>517</v>
      </c>
      <c r="AJ109" t="s">
        <v>526</v>
      </c>
      <c r="AK109">
        <v>107</v>
      </c>
      <c r="AM109" t="s">
        <v>517</v>
      </c>
    </row>
    <row r="110" spans="4:39" x14ac:dyDescent="0.25">
      <c r="D110" s="46">
        <f t="shared" si="31"/>
        <v>11257</v>
      </c>
      <c r="E110" s="46" t="str">
        <f t="shared" si="32"/>
        <v>ESP</v>
      </c>
      <c r="F110" s="46">
        <f t="shared" si="33"/>
        <v>107</v>
      </c>
      <c r="G110" s="46" t="str">
        <f t="shared" si="34"/>
        <v>A1</v>
      </c>
      <c r="H110" s="46" t="str">
        <f t="shared" si="35"/>
        <v>CABELLO Gualberto</v>
      </c>
      <c r="I110" s="46" t="str">
        <f t="shared" si="36"/>
        <v>V+40</v>
      </c>
      <c r="J110" s="46">
        <f t="shared" si="37"/>
        <v>11257</v>
      </c>
      <c r="K110" s="46" t="str">
        <f t="shared" si="38"/>
        <v>HORTA</v>
      </c>
      <c r="L110" s="46" t="str">
        <f t="shared" si="39"/>
        <v/>
      </c>
      <c r="P110">
        <v>108</v>
      </c>
      <c r="Q110" t="str">
        <f t="shared" si="40"/>
        <v>ESP</v>
      </c>
      <c r="R110">
        <f t="shared" si="41"/>
        <v>107</v>
      </c>
      <c r="S110" t="str">
        <f t="shared" si="42"/>
        <v>A1</v>
      </c>
      <c r="T110" t="str">
        <f t="shared" si="43"/>
        <v>CABELLO Gualberto</v>
      </c>
      <c r="U110" t="str">
        <f t="shared" si="44"/>
        <v>V+40</v>
      </c>
      <c r="V110" s="86">
        <f t="shared" si="45"/>
        <v>11257</v>
      </c>
      <c r="W110" t="str">
        <f t="shared" si="46"/>
        <v>HORTA</v>
      </c>
      <c r="X110" t="str">
        <f t="shared" si="47"/>
        <v/>
      </c>
      <c r="Z110" s="79">
        <v>11257</v>
      </c>
      <c r="AA110" s="80" t="s">
        <v>417</v>
      </c>
      <c r="AB110" s="80" t="s">
        <v>515</v>
      </c>
      <c r="AC110" s="80" t="s">
        <v>56</v>
      </c>
      <c r="AD110" s="80" t="s">
        <v>376</v>
      </c>
      <c r="AE110" s="80" t="s">
        <v>414</v>
      </c>
      <c r="AF110" s="80" t="s">
        <v>62</v>
      </c>
      <c r="AG110" s="81">
        <v>1979</v>
      </c>
      <c r="AH110" s="79" t="s">
        <v>517</v>
      </c>
      <c r="AJ110" t="s">
        <v>526</v>
      </c>
      <c r="AK110">
        <v>107</v>
      </c>
      <c r="AM110" t="s">
        <v>517</v>
      </c>
    </row>
    <row r="111" spans="4:39" x14ac:dyDescent="0.25">
      <c r="D111" s="46">
        <f t="shared" si="31"/>
        <v>13169</v>
      </c>
      <c r="E111" s="46" t="str">
        <f t="shared" si="32"/>
        <v>ESP</v>
      </c>
      <c r="F111" s="46">
        <f t="shared" si="33"/>
        <v>107</v>
      </c>
      <c r="G111" s="46" t="str">
        <f t="shared" si="34"/>
        <v>A1</v>
      </c>
      <c r="H111" s="46" t="str">
        <f t="shared" si="35"/>
        <v>FLORES Jesus</v>
      </c>
      <c r="I111" s="46" t="str">
        <f t="shared" si="36"/>
        <v>SEN</v>
      </c>
      <c r="J111" s="46">
        <f t="shared" si="37"/>
        <v>13169</v>
      </c>
      <c r="K111" s="46" t="str">
        <f t="shared" si="38"/>
        <v>HORTA</v>
      </c>
      <c r="L111" s="46" t="str">
        <f t="shared" si="39"/>
        <v/>
      </c>
      <c r="P111">
        <v>109</v>
      </c>
      <c r="Q111" t="str">
        <f t="shared" si="40"/>
        <v>ESP</v>
      </c>
      <c r="R111">
        <f t="shared" si="41"/>
        <v>107</v>
      </c>
      <c r="S111" t="str">
        <f t="shared" si="42"/>
        <v>A1</v>
      </c>
      <c r="T111" t="str">
        <f t="shared" si="43"/>
        <v>FLORES Jesus</v>
      </c>
      <c r="U111" t="str">
        <f t="shared" si="44"/>
        <v>SEN</v>
      </c>
      <c r="V111" s="86">
        <f t="shared" si="45"/>
        <v>13169</v>
      </c>
      <c r="W111" t="str">
        <f t="shared" si="46"/>
        <v>HORTA</v>
      </c>
      <c r="X111" t="str">
        <f t="shared" si="47"/>
        <v/>
      </c>
      <c r="Z111" s="79">
        <v>13169</v>
      </c>
      <c r="AA111" s="80" t="s">
        <v>418</v>
      </c>
      <c r="AB111" s="80" t="s">
        <v>515</v>
      </c>
      <c r="AC111" s="80" t="s">
        <v>56</v>
      </c>
      <c r="AD111" s="80" t="s">
        <v>64</v>
      </c>
      <c r="AE111" s="80" t="s">
        <v>414</v>
      </c>
      <c r="AF111" s="80" t="s">
        <v>62</v>
      </c>
      <c r="AG111" s="81">
        <v>1992</v>
      </c>
      <c r="AH111" s="79">
        <v>8786</v>
      </c>
      <c r="AJ111" t="s">
        <v>526</v>
      </c>
      <c r="AK111">
        <v>107</v>
      </c>
      <c r="AM111" t="s">
        <v>517</v>
      </c>
    </row>
    <row r="112" spans="4:39" x14ac:dyDescent="0.25">
      <c r="D112" s="46">
        <f t="shared" si="31"/>
        <v>292</v>
      </c>
      <c r="E112" s="46" t="str">
        <f t="shared" si="32"/>
        <v>ESP</v>
      </c>
      <c r="F112" s="46">
        <f t="shared" si="33"/>
        <v>108</v>
      </c>
      <c r="G112" s="46" t="str">
        <f t="shared" si="34"/>
        <v>A1</v>
      </c>
      <c r="H112" s="46" t="str">
        <f t="shared" si="35"/>
        <v>CHACON Alejandro</v>
      </c>
      <c r="I112" s="46" t="str">
        <f t="shared" si="36"/>
        <v>V+60</v>
      </c>
      <c r="J112" s="46">
        <f t="shared" si="37"/>
        <v>292</v>
      </c>
      <c r="K112" s="46" t="str">
        <f t="shared" si="38"/>
        <v>CENTRE</v>
      </c>
      <c r="L112" s="46" t="str">
        <f t="shared" si="39"/>
        <v/>
      </c>
      <c r="P112">
        <v>110</v>
      </c>
      <c r="Q112" t="str">
        <f t="shared" si="40"/>
        <v>ESP</v>
      </c>
      <c r="R112">
        <f t="shared" si="41"/>
        <v>108</v>
      </c>
      <c r="S112" t="str">
        <f t="shared" si="42"/>
        <v>A1</v>
      </c>
      <c r="T112" t="str">
        <f t="shared" si="43"/>
        <v>CHACON Alejandro</v>
      </c>
      <c r="U112" t="str">
        <f t="shared" si="44"/>
        <v>V+60</v>
      </c>
      <c r="V112" s="86">
        <f t="shared" si="45"/>
        <v>292</v>
      </c>
      <c r="W112" t="str">
        <f t="shared" si="46"/>
        <v>CENTRE</v>
      </c>
      <c r="X112" t="str">
        <f t="shared" si="47"/>
        <v/>
      </c>
      <c r="Z112" s="79">
        <v>292</v>
      </c>
      <c r="AA112" s="80" t="s">
        <v>179</v>
      </c>
      <c r="AB112" s="80" t="s">
        <v>515</v>
      </c>
      <c r="AC112" s="80" t="s">
        <v>56</v>
      </c>
      <c r="AD112" s="80" t="s">
        <v>388</v>
      </c>
      <c r="AE112" s="80" t="s">
        <v>173</v>
      </c>
      <c r="AF112" s="80" t="s">
        <v>62</v>
      </c>
      <c r="AG112" s="81">
        <v>1958</v>
      </c>
      <c r="AH112" s="79"/>
      <c r="AJ112" t="s">
        <v>526</v>
      </c>
      <c r="AK112">
        <v>108</v>
      </c>
      <c r="AM112" t="s">
        <v>517</v>
      </c>
    </row>
    <row r="113" spans="4:39" x14ac:dyDescent="0.25">
      <c r="D113" s="46">
        <f t="shared" si="31"/>
        <v>312</v>
      </c>
      <c r="E113" s="46" t="str">
        <f t="shared" si="32"/>
        <v>ESP</v>
      </c>
      <c r="F113" s="46">
        <f t="shared" si="33"/>
        <v>108</v>
      </c>
      <c r="G113" s="46" t="str">
        <f t="shared" si="34"/>
        <v>B</v>
      </c>
      <c r="H113" s="46" t="str">
        <f t="shared" si="35"/>
        <v>MARTIN Julian</v>
      </c>
      <c r="I113" s="46" t="str">
        <f t="shared" si="36"/>
        <v>V+60</v>
      </c>
      <c r="J113" s="46">
        <f t="shared" si="37"/>
        <v>312</v>
      </c>
      <c r="K113" s="46" t="str">
        <f t="shared" si="38"/>
        <v>CENTRE</v>
      </c>
      <c r="L113" s="46" t="str">
        <f t="shared" si="39"/>
        <v/>
      </c>
      <c r="P113">
        <v>111</v>
      </c>
      <c r="Q113" t="str">
        <f t="shared" si="40"/>
        <v>ESP</v>
      </c>
      <c r="R113">
        <f t="shared" si="41"/>
        <v>108</v>
      </c>
      <c r="S113" t="str">
        <f t="shared" si="42"/>
        <v>B</v>
      </c>
      <c r="T113" t="str">
        <f t="shared" si="43"/>
        <v>MARTIN Julian</v>
      </c>
      <c r="U113" t="str">
        <f t="shared" si="44"/>
        <v>V+60</v>
      </c>
      <c r="V113" s="86">
        <f t="shared" si="45"/>
        <v>312</v>
      </c>
      <c r="W113" t="str">
        <f t="shared" si="46"/>
        <v>CENTRE</v>
      </c>
      <c r="X113" t="str">
        <f t="shared" si="47"/>
        <v/>
      </c>
      <c r="Z113" s="79">
        <v>312</v>
      </c>
      <c r="AA113" s="80" t="s">
        <v>189</v>
      </c>
      <c r="AB113" s="80" t="s">
        <v>515</v>
      </c>
      <c r="AC113" s="80" t="s">
        <v>56</v>
      </c>
      <c r="AD113" s="80" t="s">
        <v>388</v>
      </c>
      <c r="AE113" s="80" t="s">
        <v>173</v>
      </c>
      <c r="AF113" s="80" t="s">
        <v>16</v>
      </c>
      <c r="AG113" s="81">
        <v>1959</v>
      </c>
      <c r="AH113" s="79"/>
      <c r="AJ113" t="s">
        <v>526</v>
      </c>
      <c r="AK113">
        <v>108</v>
      </c>
      <c r="AM113" t="s">
        <v>517</v>
      </c>
    </row>
    <row r="114" spans="4:39" x14ac:dyDescent="0.25">
      <c r="D114" s="46">
        <f t="shared" si="31"/>
        <v>395</v>
      </c>
      <c r="E114" s="46" t="str">
        <f t="shared" si="32"/>
        <v>ESP</v>
      </c>
      <c r="F114" s="46">
        <f t="shared" si="33"/>
        <v>108</v>
      </c>
      <c r="G114" s="46" t="str">
        <f t="shared" si="34"/>
        <v>A1</v>
      </c>
      <c r="H114" s="46" t="str">
        <f t="shared" si="35"/>
        <v>EXPOSITO Juan Antonio</v>
      </c>
      <c r="I114" s="46" t="str">
        <f t="shared" si="36"/>
        <v>V+60</v>
      </c>
      <c r="J114" s="46">
        <f t="shared" si="37"/>
        <v>395</v>
      </c>
      <c r="K114" s="46" t="str">
        <f t="shared" si="38"/>
        <v>CENTRE</v>
      </c>
      <c r="L114" s="46" t="str">
        <f t="shared" si="39"/>
        <v/>
      </c>
      <c r="P114">
        <v>112</v>
      </c>
      <c r="Q114" t="str">
        <f t="shared" si="40"/>
        <v>ESP</v>
      </c>
      <c r="R114">
        <f t="shared" si="41"/>
        <v>108</v>
      </c>
      <c r="S114" t="str">
        <f t="shared" si="42"/>
        <v>A1</v>
      </c>
      <c r="T114" t="str">
        <f t="shared" si="43"/>
        <v>EXPOSITO Juan Antonio</v>
      </c>
      <c r="U114" t="str">
        <f t="shared" si="44"/>
        <v>V+60</v>
      </c>
      <c r="V114" s="86">
        <f t="shared" si="45"/>
        <v>395</v>
      </c>
      <c r="W114" t="str">
        <f t="shared" si="46"/>
        <v>CENTRE</v>
      </c>
      <c r="X114" t="str">
        <f t="shared" si="47"/>
        <v/>
      </c>
      <c r="Z114" s="79">
        <v>395</v>
      </c>
      <c r="AA114" s="80" t="s">
        <v>182</v>
      </c>
      <c r="AB114" s="80" t="s">
        <v>515</v>
      </c>
      <c r="AC114" s="80" t="s">
        <v>56</v>
      </c>
      <c r="AD114" s="80" t="s">
        <v>388</v>
      </c>
      <c r="AE114" s="80" t="s">
        <v>173</v>
      </c>
      <c r="AF114" s="80" t="s">
        <v>62</v>
      </c>
      <c r="AG114" s="81">
        <v>1961</v>
      </c>
      <c r="AH114" s="79"/>
      <c r="AJ114" t="s">
        <v>526</v>
      </c>
      <c r="AK114">
        <v>108</v>
      </c>
      <c r="AM114" t="s">
        <v>517</v>
      </c>
    </row>
    <row r="115" spans="4:39" x14ac:dyDescent="0.25">
      <c r="D115" s="46">
        <f t="shared" si="31"/>
        <v>406</v>
      </c>
      <c r="E115" s="46" t="str">
        <f t="shared" si="32"/>
        <v>ESP</v>
      </c>
      <c r="F115" s="46">
        <f t="shared" si="33"/>
        <v>108</v>
      </c>
      <c r="G115" s="46" t="str">
        <f t="shared" si="34"/>
        <v>B</v>
      </c>
      <c r="H115" s="46" t="str">
        <f t="shared" si="35"/>
        <v>GIL Juan Manuel</v>
      </c>
      <c r="I115" s="46" t="str">
        <f t="shared" si="36"/>
        <v>V+50</v>
      </c>
      <c r="J115" s="46">
        <f t="shared" si="37"/>
        <v>406</v>
      </c>
      <c r="K115" s="46" t="str">
        <f t="shared" si="38"/>
        <v>CENTRE</v>
      </c>
      <c r="L115" s="46" t="str">
        <f t="shared" si="39"/>
        <v/>
      </c>
      <c r="P115">
        <v>113</v>
      </c>
      <c r="Q115" t="str">
        <f t="shared" si="40"/>
        <v>ESP</v>
      </c>
      <c r="R115">
        <f t="shared" si="41"/>
        <v>108</v>
      </c>
      <c r="S115" t="str">
        <f t="shared" si="42"/>
        <v>B</v>
      </c>
      <c r="T115" t="str">
        <f t="shared" si="43"/>
        <v>GIL Juan Manuel</v>
      </c>
      <c r="U115" t="str">
        <f t="shared" si="44"/>
        <v>V+50</v>
      </c>
      <c r="V115" s="86">
        <f t="shared" si="45"/>
        <v>406</v>
      </c>
      <c r="W115" t="str">
        <f t="shared" si="46"/>
        <v>CENTRE</v>
      </c>
      <c r="X115" t="str">
        <f t="shared" si="47"/>
        <v/>
      </c>
      <c r="Z115" s="79">
        <v>406</v>
      </c>
      <c r="AA115" s="80" t="s">
        <v>185</v>
      </c>
      <c r="AB115" s="80" t="s">
        <v>515</v>
      </c>
      <c r="AC115" s="80" t="s">
        <v>56</v>
      </c>
      <c r="AD115" s="80" t="s">
        <v>368</v>
      </c>
      <c r="AE115" s="80" t="s">
        <v>173</v>
      </c>
      <c r="AF115" s="80" t="s">
        <v>16</v>
      </c>
      <c r="AG115" s="81">
        <v>1962</v>
      </c>
      <c r="AH115" s="79"/>
      <c r="AJ115" t="s">
        <v>526</v>
      </c>
      <c r="AK115">
        <v>108</v>
      </c>
      <c r="AM115" t="s">
        <v>517</v>
      </c>
    </row>
    <row r="116" spans="4:39" x14ac:dyDescent="0.25">
      <c r="D116" s="46">
        <f t="shared" si="31"/>
        <v>507</v>
      </c>
      <c r="E116" s="46" t="str">
        <f t="shared" si="32"/>
        <v>ESP</v>
      </c>
      <c r="F116" s="46">
        <f t="shared" si="33"/>
        <v>108</v>
      </c>
      <c r="G116" s="46" t="str">
        <f t="shared" si="34"/>
        <v>A1</v>
      </c>
      <c r="H116" s="46" t="str">
        <f t="shared" si="35"/>
        <v>BERNABEU Ricardo</v>
      </c>
      <c r="I116" s="46" t="str">
        <f t="shared" si="36"/>
        <v>V+50</v>
      </c>
      <c r="J116" s="46">
        <f t="shared" si="37"/>
        <v>507</v>
      </c>
      <c r="K116" s="46" t="str">
        <f t="shared" si="38"/>
        <v>CENTRE</v>
      </c>
      <c r="L116" s="46" t="str">
        <f t="shared" si="39"/>
        <v/>
      </c>
      <c r="P116">
        <v>114</v>
      </c>
      <c r="Q116" t="str">
        <f t="shared" si="40"/>
        <v>ESP</v>
      </c>
      <c r="R116">
        <f t="shared" si="41"/>
        <v>108</v>
      </c>
      <c r="S116" t="str">
        <f t="shared" si="42"/>
        <v>A1</v>
      </c>
      <c r="T116" t="str">
        <f t="shared" si="43"/>
        <v>BERNABEU Ricardo</v>
      </c>
      <c r="U116" t="str">
        <f t="shared" si="44"/>
        <v>V+50</v>
      </c>
      <c r="V116" s="86">
        <f t="shared" si="45"/>
        <v>507</v>
      </c>
      <c r="W116" t="str">
        <f t="shared" si="46"/>
        <v>CENTRE</v>
      </c>
      <c r="X116" t="str">
        <f t="shared" si="47"/>
        <v/>
      </c>
      <c r="Z116" s="79">
        <v>507</v>
      </c>
      <c r="AA116" s="80" t="s">
        <v>175</v>
      </c>
      <c r="AB116" s="80" t="s">
        <v>515</v>
      </c>
      <c r="AC116" s="80" t="s">
        <v>56</v>
      </c>
      <c r="AD116" s="80" t="s">
        <v>368</v>
      </c>
      <c r="AE116" s="80" t="s">
        <v>173</v>
      </c>
      <c r="AF116" s="80" t="s">
        <v>62</v>
      </c>
      <c r="AG116" s="81">
        <v>1966</v>
      </c>
      <c r="AH116" s="79"/>
      <c r="AJ116" t="s">
        <v>526</v>
      </c>
      <c r="AK116">
        <v>108</v>
      </c>
      <c r="AM116" t="s">
        <v>517</v>
      </c>
    </row>
    <row r="117" spans="4:39" x14ac:dyDescent="0.25">
      <c r="D117" s="46">
        <f t="shared" si="31"/>
        <v>549</v>
      </c>
      <c r="E117" s="46" t="str">
        <f t="shared" si="32"/>
        <v>ESP</v>
      </c>
      <c r="F117" s="46">
        <f t="shared" si="33"/>
        <v>108</v>
      </c>
      <c r="G117" s="46" t="str">
        <f t="shared" si="34"/>
        <v>B</v>
      </c>
      <c r="H117" s="46" t="str">
        <f t="shared" si="35"/>
        <v>VERA Juan</v>
      </c>
      <c r="I117" s="46" t="str">
        <f t="shared" si="36"/>
        <v>V+50</v>
      </c>
      <c r="J117" s="46">
        <f t="shared" si="37"/>
        <v>549</v>
      </c>
      <c r="K117" s="46" t="str">
        <f t="shared" si="38"/>
        <v>CENTRE</v>
      </c>
      <c r="L117" s="46" t="str">
        <f t="shared" si="39"/>
        <v/>
      </c>
      <c r="P117">
        <v>115</v>
      </c>
      <c r="Q117" t="str">
        <f t="shared" si="40"/>
        <v>ESP</v>
      </c>
      <c r="R117">
        <f t="shared" si="41"/>
        <v>108</v>
      </c>
      <c r="S117" t="str">
        <f t="shared" si="42"/>
        <v>B</v>
      </c>
      <c r="T117" t="str">
        <f t="shared" si="43"/>
        <v>VERA Juan</v>
      </c>
      <c r="U117" t="str">
        <f t="shared" si="44"/>
        <v>V+50</v>
      </c>
      <c r="V117" s="86">
        <f t="shared" si="45"/>
        <v>549</v>
      </c>
      <c r="W117" t="str">
        <f t="shared" si="46"/>
        <v>CENTRE</v>
      </c>
      <c r="X117" t="str">
        <f t="shared" si="47"/>
        <v/>
      </c>
      <c r="Z117" s="79">
        <v>549</v>
      </c>
      <c r="AA117" s="80" t="s">
        <v>196</v>
      </c>
      <c r="AB117" s="80" t="s">
        <v>515</v>
      </c>
      <c r="AC117" s="80" t="s">
        <v>56</v>
      </c>
      <c r="AD117" s="80" t="s">
        <v>368</v>
      </c>
      <c r="AE117" s="80" t="s">
        <v>173</v>
      </c>
      <c r="AF117" s="80" t="s">
        <v>16</v>
      </c>
      <c r="AG117" s="81">
        <v>1967</v>
      </c>
      <c r="AH117" s="79"/>
      <c r="AJ117" t="s">
        <v>526</v>
      </c>
      <c r="AK117">
        <v>108</v>
      </c>
      <c r="AM117" t="s">
        <v>517</v>
      </c>
    </row>
    <row r="118" spans="4:39" x14ac:dyDescent="0.25">
      <c r="D118" s="46">
        <f t="shared" si="31"/>
        <v>606</v>
      </c>
      <c r="E118" s="46" t="str">
        <f t="shared" si="32"/>
        <v>ESP</v>
      </c>
      <c r="F118" s="46">
        <f t="shared" si="33"/>
        <v>108</v>
      </c>
      <c r="G118" s="46" t="str">
        <f t="shared" si="34"/>
        <v>B</v>
      </c>
      <c r="H118" s="46" t="str">
        <f t="shared" si="35"/>
        <v>FRANCH Jaume</v>
      </c>
      <c r="I118" s="46" t="str">
        <f t="shared" si="36"/>
        <v>V+50</v>
      </c>
      <c r="J118" s="46">
        <f t="shared" si="37"/>
        <v>606</v>
      </c>
      <c r="K118" s="46" t="str">
        <f t="shared" si="38"/>
        <v>CENTRE</v>
      </c>
      <c r="L118" s="46" t="str">
        <f t="shared" si="39"/>
        <v/>
      </c>
      <c r="P118">
        <v>116</v>
      </c>
      <c r="Q118" t="str">
        <f t="shared" si="40"/>
        <v>ESP</v>
      </c>
      <c r="R118">
        <f t="shared" si="41"/>
        <v>108</v>
      </c>
      <c r="S118" t="str">
        <f t="shared" si="42"/>
        <v>B</v>
      </c>
      <c r="T118" t="str">
        <f t="shared" si="43"/>
        <v>FRANCH Jaume</v>
      </c>
      <c r="U118" t="str">
        <f t="shared" si="44"/>
        <v>V+50</v>
      </c>
      <c r="V118" s="86">
        <f t="shared" si="45"/>
        <v>606</v>
      </c>
      <c r="W118" t="str">
        <f t="shared" si="46"/>
        <v>CENTRE</v>
      </c>
      <c r="X118" t="str">
        <f t="shared" si="47"/>
        <v/>
      </c>
      <c r="Z118" s="79">
        <v>606</v>
      </c>
      <c r="AA118" s="80" t="s">
        <v>184</v>
      </c>
      <c r="AB118" s="80" t="s">
        <v>515</v>
      </c>
      <c r="AC118" s="80" t="s">
        <v>56</v>
      </c>
      <c r="AD118" s="80" t="s">
        <v>368</v>
      </c>
      <c r="AE118" s="80" t="s">
        <v>173</v>
      </c>
      <c r="AF118" s="80" t="s">
        <v>16</v>
      </c>
      <c r="AG118" s="81">
        <v>1969</v>
      </c>
      <c r="AH118" s="79"/>
      <c r="AJ118" t="s">
        <v>526</v>
      </c>
      <c r="AK118">
        <v>108</v>
      </c>
      <c r="AM118" t="s">
        <v>517</v>
      </c>
    </row>
    <row r="119" spans="4:39" x14ac:dyDescent="0.25">
      <c r="D119" s="46">
        <f t="shared" si="31"/>
        <v>650</v>
      </c>
      <c r="E119" s="46" t="str">
        <f t="shared" si="32"/>
        <v>ESP</v>
      </c>
      <c r="F119" s="46">
        <f t="shared" si="33"/>
        <v>108</v>
      </c>
      <c r="G119" s="46" t="str">
        <f t="shared" si="34"/>
        <v>B</v>
      </c>
      <c r="H119" s="46" t="str">
        <f t="shared" si="35"/>
        <v>CABESTANY Eduard</v>
      </c>
      <c r="I119" s="46" t="str">
        <f t="shared" si="36"/>
        <v>V+50</v>
      </c>
      <c r="J119" s="46">
        <f t="shared" si="37"/>
        <v>650</v>
      </c>
      <c r="K119" s="46" t="str">
        <f t="shared" si="38"/>
        <v>CENTRE</v>
      </c>
      <c r="L119" s="46" t="str">
        <f t="shared" si="39"/>
        <v/>
      </c>
      <c r="P119">
        <v>117</v>
      </c>
      <c r="Q119" t="str">
        <f t="shared" si="40"/>
        <v>ESP</v>
      </c>
      <c r="R119">
        <f t="shared" si="41"/>
        <v>108</v>
      </c>
      <c r="S119" t="str">
        <f t="shared" si="42"/>
        <v>B</v>
      </c>
      <c r="T119" t="str">
        <f t="shared" si="43"/>
        <v>CABESTANY Eduard</v>
      </c>
      <c r="U119" t="str">
        <f t="shared" si="44"/>
        <v>V+50</v>
      </c>
      <c r="V119" s="86">
        <f t="shared" si="45"/>
        <v>650</v>
      </c>
      <c r="W119" t="str">
        <f t="shared" si="46"/>
        <v>CENTRE</v>
      </c>
      <c r="X119" t="str">
        <f t="shared" si="47"/>
        <v/>
      </c>
      <c r="Z119" s="79">
        <v>650</v>
      </c>
      <c r="AA119" s="80" t="s">
        <v>177</v>
      </c>
      <c r="AB119" s="80" t="s">
        <v>515</v>
      </c>
      <c r="AC119" s="80" t="s">
        <v>56</v>
      </c>
      <c r="AD119" s="80" t="s">
        <v>368</v>
      </c>
      <c r="AE119" s="80" t="s">
        <v>173</v>
      </c>
      <c r="AF119" s="80" t="s">
        <v>16</v>
      </c>
      <c r="AG119" s="81">
        <v>1971</v>
      </c>
      <c r="AH119" s="79"/>
      <c r="AJ119" t="s">
        <v>526</v>
      </c>
      <c r="AK119">
        <v>108</v>
      </c>
      <c r="AM119" t="s">
        <v>517</v>
      </c>
    </row>
    <row r="120" spans="4:39" x14ac:dyDescent="0.25">
      <c r="D120" s="46">
        <f t="shared" si="31"/>
        <v>651</v>
      </c>
      <c r="E120" s="46" t="str">
        <f t="shared" si="32"/>
        <v>ESP</v>
      </c>
      <c r="F120" s="46">
        <f t="shared" si="33"/>
        <v>108</v>
      </c>
      <c r="G120" s="46" t="str">
        <f t="shared" si="34"/>
        <v>B</v>
      </c>
      <c r="H120" s="46" t="str">
        <f t="shared" si="35"/>
        <v>CARBONELL Daniel</v>
      </c>
      <c r="I120" s="46" t="str">
        <f t="shared" si="36"/>
        <v>V+50</v>
      </c>
      <c r="J120" s="46">
        <f t="shared" si="37"/>
        <v>651</v>
      </c>
      <c r="K120" s="46" t="str">
        <f t="shared" si="38"/>
        <v>CENTRE</v>
      </c>
      <c r="L120" s="46" t="str">
        <f t="shared" si="39"/>
        <v/>
      </c>
      <c r="P120">
        <v>118</v>
      </c>
      <c r="Q120" t="str">
        <f t="shared" si="40"/>
        <v>ESP</v>
      </c>
      <c r="R120">
        <f t="shared" si="41"/>
        <v>108</v>
      </c>
      <c r="S120" t="str">
        <f t="shared" si="42"/>
        <v>B</v>
      </c>
      <c r="T120" t="str">
        <f t="shared" si="43"/>
        <v>CARBONELL Daniel</v>
      </c>
      <c r="U120" t="str">
        <f t="shared" si="44"/>
        <v>V+50</v>
      </c>
      <c r="V120" s="86">
        <f t="shared" si="45"/>
        <v>651</v>
      </c>
      <c r="W120" t="str">
        <f t="shared" si="46"/>
        <v>CENTRE</v>
      </c>
      <c r="X120" t="str">
        <f t="shared" si="47"/>
        <v/>
      </c>
      <c r="Z120" s="79">
        <v>651</v>
      </c>
      <c r="AA120" s="80" t="s">
        <v>178</v>
      </c>
      <c r="AB120" s="80" t="s">
        <v>515</v>
      </c>
      <c r="AC120" s="80" t="s">
        <v>56</v>
      </c>
      <c r="AD120" s="80" t="s">
        <v>368</v>
      </c>
      <c r="AE120" s="80" t="s">
        <v>173</v>
      </c>
      <c r="AF120" s="80" t="s">
        <v>16</v>
      </c>
      <c r="AG120" s="81">
        <v>1971</v>
      </c>
      <c r="AH120" s="79"/>
      <c r="AJ120" t="s">
        <v>526</v>
      </c>
      <c r="AK120">
        <v>108</v>
      </c>
      <c r="AM120" t="s">
        <v>517</v>
      </c>
    </row>
    <row r="121" spans="4:39" x14ac:dyDescent="0.25">
      <c r="D121" s="46">
        <f t="shared" si="31"/>
        <v>694</v>
      </c>
      <c r="E121" s="46" t="str">
        <f t="shared" si="32"/>
        <v>ESP</v>
      </c>
      <c r="F121" s="46">
        <f t="shared" si="33"/>
        <v>108</v>
      </c>
      <c r="G121" s="46" t="str">
        <f t="shared" si="34"/>
        <v>B</v>
      </c>
      <c r="H121" s="46" t="str">
        <f t="shared" si="35"/>
        <v>SAYOL Gemma</v>
      </c>
      <c r="I121" s="46" t="str">
        <f t="shared" si="36"/>
        <v>V+40</v>
      </c>
      <c r="J121" s="46">
        <f t="shared" si="37"/>
        <v>694</v>
      </c>
      <c r="K121" s="46" t="str">
        <f t="shared" si="38"/>
        <v>CENTRE</v>
      </c>
      <c r="L121" s="46" t="str">
        <f t="shared" si="39"/>
        <v/>
      </c>
      <c r="P121">
        <v>119</v>
      </c>
      <c r="Q121" t="str">
        <f t="shared" si="40"/>
        <v>ESP</v>
      </c>
      <c r="R121">
        <f t="shared" si="41"/>
        <v>108</v>
      </c>
      <c r="S121" t="str">
        <f t="shared" si="42"/>
        <v>B</v>
      </c>
      <c r="T121" t="str">
        <f t="shared" si="43"/>
        <v>SAYOL Gemma</v>
      </c>
      <c r="U121" t="str">
        <f t="shared" si="44"/>
        <v>V+40</v>
      </c>
      <c r="V121" s="86">
        <f t="shared" si="45"/>
        <v>694</v>
      </c>
      <c r="W121" t="str">
        <f t="shared" si="46"/>
        <v>CENTRE</v>
      </c>
      <c r="X121" t="str">
        <f t="shared" si="47"/>
        <v/>
      </c>
      <c r="Z121" s="79">
        <v>694</v>
      </c>
      <c r="AA121" s="80" t="s">
        <v>194</v>
      </c>
      <c r="AB121" s="80" t="s">
        <v>516</v>
      </c>
      <c r="AC121" s="80" t="s">
        <v>56</v>
      </c>
      <c r="AD121" s="80" t="s">
        <v>376</v>
      </c>
      <c r="AE121" s="80" t="s">
        <v>173</v>
      </c>
      <c r="AF121" s="80" t="s">
        <v>16</v>
      </c>
      <c r="AG121" s="81">
        <v>1972</v>
      </c>
      <c r="AH121" s="79"/>
      <c r="AJ121" t="s">
        <v>526</v>
      </c>
      <c r="AK121">
        <v>108</v>
      </c>
      <c r="AM121" t="s">
        <v>517</v>
      </c>
    </row>
    <row r="122" spans="4:39" x14ac:dyDescent="0.25">
      <c r="D122" s="46">
        <f t="shared" si="31"/>
        <v>740</v>
      </c>
      <c r="E122" s="46" t="str">
        <f t="shared" si="32"/>
        <v>ESP</v>
      </c>
      <c r="F122" s="46">
        <f t="shared" si="33"/>
        <v>108</v>
      </c>
      <c r="G122" s="46" t="str">
        <f t="shared" si="34"/>
        <v>A1</v>
      </c>
      <c r="H122" s="46" t="str">
        <f t="shared" si="35"/>
        <v>SERRANO Fabià</v>
      </c>
      <c r="I122" s="46" t="str">
        <f t="shared" si="36"/>
        <v>V+40</v>
      </c>
      <c r="J122" s="46">
        <f t="shared" si="37"/>
        <v>740</v>
      </c>
      <c r="K122" s="46" t="str">
        <f t="shared" si="38"/>
        <v>CENTRE</v>
      </c>
      <c r="L122" s="46" t="str">
        <f t="shared" si="39"/>
        <v/>
      </c>
      <c r="P122">
        <v>120</v>
      </c>
      <c r="Q122" t="str">
        <f t="shared" si="40"/>
        <v>ESP</v>
      </c>
      <c r="R122">
        <f t="shared" si="41"/>
        <v>108</v>
      </c>
      <c r="S122" t="str">
        <f t="shared" si="42"/>
        <v>A1</v>
      </c>
      <c r="T122" t="str">
        <f t="shared" si="43"/>
        <v>SERRANO Fabià</v>
      </c>
      <c r="U122" t="str">
        <f t="shared" si="44"/>
        <v>V+40</v>
      </c>
      <c r="V122" s="86">
        <f t="shared" si="45"/>
        <v>740</v>
      </c>
      <c r="W122" t="str">
        <f t="shared" si="46"/>
        <v>CENTRE</v>
      </c>
      <c r="X122" t="str">
        <f t="shared" si="47"/>
        <v/>
      </c>
      <c r="Z122" s="79">
        <v>740</v>
      </c>
      <c r="AA122" s="80" t="s">
        <v>195</v>
      </c>
      <c r="AB122" s="80" t="s">
        <v>515</v>
      </c>
      <c r="AC122" s="80" t="s">
        <v>56</v>
      </c>
      <c r="AD122" s="80" t="s">
        <v>376</v>
      </c>
      <c r="AE122" s="80" t="s">
        <v>173</v>
      </c>
      <c r="AF122" s="80" t="s">
        <v>62</v>
      </c>
      <c r="AG122" s="81">
        <v>1974</v>
      </c>
      <c r="AH122" s="79"/>
      <c r="AJ122" t="s">
        <v>526</v>
      </c>
      <c r="AK122">
        <v>108</v>
      </c>
      <c r="AM122" t="s">
        <v>517</v>
      </c>
    </row>
    <row r="123" spans="4:39" x14ac:dyDescent="0.25">
      <c r="D123" s="46">
        <f t="shared" si="31"/>
        <v>922</v>
      </c>
      <c r="E123" s="46" t="str">
        <f t="shared" si="32"/>
        <v>ESP</v>
      </c>
      <c r="F123" s="46">
        <f t="shared" si="33"/>
        <v>108</v>
      </c>
      <c r="G123" s="46" t="str">
        <f t="shared" si="34"/>
        <v>A1</v>
      </c>
      <c r="H123" s="46" t="str">
        <f t="shared" si="35"/>
        <v>BURLO David</v>
      </c>
      <c r="I123" s="46" t="str">
        <f t="shared" si="36"/>
        <v>V+40</v>
      </c>
      <c r="J123" s="46">
        <f t="shared" si="37"/>
        <v>922</v>
      </c>
      <c r="K123" s="46" t="str">
        <f t="shared" si="38"/>
        <v>CENTRE</v>
      </c>
      <c r="L123" s="46" t="str">
        <f t="shared" si="39"/>
        <v/>
      </c>
      <c r="P123">
        <v>121</v>
      </c>
      <c r="Q123" t="str">
        <f t="shared" si="40"/>
        <v>ESP</v>
      </c>
      <c r="R123">
        <f t="shared" si="41"/>
        <v>108</v>
      </c>
      <c r="S123" t="str">
        <f t="shared" si="42"/>
        <v>A1</v>
      </c>
      <c r="T123" t="str">
        <f t="shared" si="43"/>
        <v>BURLO David</v>
      </c>
      <c r="U123" t="str">
        <f t="shared" si="44"/>
        <v>V+40</v>
      </c>
      <c r="V123" s="86">
        <f t="shared" si="45"/>
        <v>922</v>
      </c>
      <c r="W123" t="str">
        <f t="shared" si="46"/>
        <v>CENTRE</v>
      </c>
      <c r="X123" t="str">
        <f t="shared" si="47"/>
        <v/>
      </c>
      <c r="Z123" s="79">
        <v>922</v>
      </c>
      <c r="AA123" s="80" t="s">
        <v>176</v>
      </c>
      <c r="AB123" s="80" t="s">
        <v>515</v>
      </c>
      <c r="AC123" s="80" t="s">
        <v>56</v>
      </c>
      <c r="AD123" s="80" t="s">
        <v>376</v>
      </c>
      <c r="AE123" s="80" t="s">
        <v>173</v>
      </c>
      <c r="AF123" s="80" t="s">
        <v>62</v>
      </c>
      <c r="AG123" s="81">
        <v>1979</v>
      </c>
      <c r="AH123" s="79"/>
      <c r="AJ123" t="s">
        <v>526</v>
      </c>
      <c r="AK123">
        <v>108</v>
      </c>
      <c r="AM123" t="s">
        <v>517</v>
      </c>
    </row>
    <row r="124" spans="4:39" x14ac:dyDescent="0.25">
      <c r="D124" s="46">
        <f t="shared" si="31"/>
        <v>949</v>
      </c>
      <c r="E124" s="46" t="str">
        <f t="shared" si="32"/>
        <v>ESP</v>
      </c>
      <c r="F124" s="46">
        <f t="shared" si="33"/>
        <v>108</v>
      </c>
      <c r="G124" s="46" t="str">
        <f t="shared" si="34"/>
        <v>A1</v>
      </c>
      <c r="H124" s="46" t="str">
        <f t="shared" si="35"/>
        <v>FERREIRA Isaac</v>
      </c>
      <c r="I124" s="46" t="str">
        <f t="shared" si="36"/>
        <v>V+40</v>
      </c>
      <c r="J124" s="46">
        <f t="shared" si="37"/>
        <v>949</v>
      </c>
      <c r="K124" s="46" t="str">
        <f t="shared" si="38"/>
        <v>CENTRE</v>
      </c>
      <c r="L124" s="46" t="str">
        <f t="shared" si="39"/>
        <v/>
      </c>
      <c r="P124">
        <v>122</v>
      </c>
      <c r="Q124" t="str">
        <f t="shared" si="40"/>
        <v>ESP</v>
      </c>
      <c r="R124">
        <f t="shared" si="41"/>
        <v>108</v>
      </c>
      <c r="S124" t="str">
        <f t="shared" si="42"/>
        <v>A1</v>
      </c>
      <c r="T124" t="str">
        <f t="shared" si="43"/>
        <v>FERREIRA Isaac</v>
      </c>
      <c r="U124" t="str">
        <f t="shared" si="44"/>
        <v>V+40</v>
      </c>
      <c r="V124" s="86">
        <f t="shared" si="45"/>
        <v>949</v>
      </c>
      <c r="W124" t="str">
        <f t="shared" si="46"/>
        <v>CENTRE</v>
      </c>
      <c r="X124" t="str">
        <f t="shared" si="47"/>
        <v/>
      </c>
      <c r="Z124" s="79">
        <v>949</v>
      </c>
      <c r="AA124" s="80" t="s">
        <v>183</v>
      </c>
      <c r="AB124" s="80" t="s">
        <v>515</v>
      </c>
      <c r="AC124" s="80" t="s">
        <v>56</v>
      </c>
      <c r="AD124" s="80" t="s">
        <v>376</v>
      </c>
      <c r="AE124" s="80" t="s">
        <v>173</v>
      </c>
      <c r="AF124" s="80" t="s">
        <v>62</v>
      </c>
      <c r="AG124" s="81">
        <v>1980</v>
      </c>
      <c r="AH124" s="79"/>
      <c r="AJ124" t="s">
        <v>526</v>
      </c>
      <c r="AK124">
        <v>108</v>
      </c>
      <c r="AM124" t="s">
        <v>517</v>
      </c>
    </row>
    <row r="125" spans="4:39" x14ac:dyDescent="0.25">
      <c r="D125" s="46">
        <f t="shared" si="31"/>
        <v>1886</v>
      </c>
      <c r="E125" s="46" t="str">
        <f t="shared" si="32"/>
        <v>ESP</v>
      </c>
      <c r="F125" s="46">
        <f t="shared" si="33"/>
        <v>108</v>
      </c>
      <c r="G125" s="46" t="str">
        <f t="shared" si="34"/>
        <v>B</v>
      </c>
      <c r="H125" s="46" t="str">
        <f t="shared" si="35"/>
        <v>RABASA Antoni</v>
      </c>
      <c r="I125" s="46" t="str">
        <f t="shared" si="36"/>
        <v>V+65</v>
      </c>
      <c r="J125" s="46">
        <f t="shared" si="37"/>
        <v>1886</v>
      </c>
      <c r="K125" s="46" t="str">
        <f t="shared" si="38"/>
        <v>CENTRE</v>
      </c>
      <c r="L125" s="46" t="str">
        <f t="shared" si="39"/>
        <v/>
      </c>
      <c r="P125">
        <v>123</v>
      </c>
      <c r="Q125" t="str">
        <f t="shared" si="40"/>
        <v>ESP</v>
      </c>
      <c r="R125">
        <f t="shared" si="41"/>
        <v>108</v>
      </c>
      <c r="S125" t="str">
        <f t="shared" si="42"/>
        <v>B</v>
      </c>
      <c r="T125" t="str">
        <f t="shared" si="43"/>
        <v>RABASA Antoni</v>
      </c>
      <c r="U125" t="str">
        <f t="shared" si="44"/>
        <v>V+65</v>
      </c>
      <c r="V125" s="86">
        <f t="shared" si="45"/>
        <v>1886</v>
      </c>
      <c r="W125" t="str">
        <f t="shared" si="46"/>
        <v>CENTRE</v>
      </c>
      <c r="X125" t="str">
        <f t="shared" si="47"/>
        <v/>
      </c>
      <c r="Z125" s="79">
        <v>1886</v>
      </c>
      <c r="AA125" s="80" t="s">
        <v>193</v>
      </c>
      <c r="AB125" s="80" t="s">
        <v>515</v>
      </c>
      <c r="AC125" s="80" t="s">
        <v>56</v>
      </c>
      <c r="AD125" s="80" t="s">
        <v>374</v>
      </c>
      <c r="AE125" s="80" t="s">
        <v>173</v>
      </c>
      <c r="AF125" s="80" t="s">
        <v>16</v>
      </c>
      <c r="AG125" s="81">
        <v>1952</v>
      </c>
      <c r="AH125" s="79"/>
      <c r="AJ125" t="s">
        <v>526</v>
      </c>
      <c r="AK125">
        <v>108</v>
      </c>
      <c r="AM125" t="s">
        <v>517</v>
      </c>
    </row>
    <row r="126" spans="4:39" x14ac:dyDescent="0.25">
      <c r="D126" s="46">
        <f t="shared" si="31"/>
        <v>1919</v>
      </c>
      <c r="E126" s="46" t="str">
        <f t="shared" si="32"/>
        <v>ESP</v>
      </c>
      <c r="F126" s="46">
        <f t="shared" si="33"/>
        <v>108</v>
      </c>
      <c r="G126" s="46" t="str">
        <f t="shared" si="34"/>
        <v>B</v>
      </c>
      <c r="H126" s="46" t="str">
        <f t="shared" si="35"/>
        <v>DOMENECH Jose</v>
      </c>
      <c r="I126" s="46" t="str">
        <f t="shared" si="36"/>
        <v>V+65</v>
      </c>
      <c r="J126" s="46">
        <f t="shared" si="37"/>
        <v>1919</v>
      </c>
      <c r="K126" s="46" t="str">
        <f t="shared" si="38"/>
        <v>CENTRE</v>
      </c>
      <c r="L126" s="46" t="str">
        <f t="shared" si="39"/>
        <v/>
      </c>
      <c r="P126">
        <v>124</v>
      </c>
      <c r="Q126" t="str">
        <f t="shared" si="40"/>
        <v>ESP</v>
      </c>
      <c r="R126">
        <f t="shared" si="41"/>
        <v>108</v>
      </c>
      <c r="S126" t="str">
        <f t="shared" si="42"/>
        <v>B</v>
      </c>
      <c r="T126" t="str">
        <f t="shared" si="43"/>
        <v>DOMENECH Jose</v>
      </c>
      <c r="U126" t="str">
        <f t="shared" si="44"/>
        <v>V+65</v>
      </c>
      <c r="V126" s="86">
        <f t="shared" si="45"/>
        <v>1919</v>
      </c>
      <c r="W126" t="str">
        <f t="shared" si="46"/>
        <v>CENTRE</v>
      </c>
      <c r="X126" t="str">
        <f t="shared" si="47"/>
        <v/>
      </c>
      <c r="Z126" s="79">
        <v>1919</v>
      </c>
      <c r="AA126" s="80" t="s">
        <v>181</v>
      </c>
      <c r="AB126" s="80" t="s">
        <v>515</v>
      </c>
      <c r="AC126" s="80" t="s">
        <v>56</v>
      </c>
      <c r="AD126" s="80" t="s">
        <v>374</v>
      </c>
      <c r="AE126" s="80" t="s">
        <v>173</v>
      </c>
      <c r="AF126" s="80" t="s">
        <v>16</v>
      </c>
      <c r="AG126" s="81">
        <v>1952</v>
      </c>
      <c r="AH126" s="79"/>
      <c r="AJ126" t="s">
        <v>526</v>
      </c>
      <c r="AK126">
        <v>108</v>
      </c>
      <c r="AM126" t="s">
        <v>517</v>
      </c>
    </row>
    <row r="127" spans="4:39" x14ac:dyDescent="0.25">
      <c r="D127" s="46">
        <f t="shared" si="31"/>
        <v>2330</v>
      </c>
      <c r="E127" s="46" t="str">
        <f t="shared" si="32"/>
        <v>ESP</v>
      </c>
      <c r="F127" s="46">
        <f t="shared" si="33"/>
        <v>108</v>
      </c>
      <c r="G127" s="46" t="str">
        <f t="shared" si="34"/>
        <v>B</v>
      </c>
      <c r="H127" s="46" t="str">
        <f t="shared" si="35"/>
        <v>GOMIS Anna</v>
      </c>
      <c r="I127" s="46" t="str">
        <f t="shared" si="36"/>
        <v>V+50</v>
      </c>
      <c r="J127" s="46">
        <f t="shared" si="37"/>
        <v>2330</v>
      </c>
      <c r="K127" s="46" t="str">
        <f t="shared" si="38"/>
        <v>CENTRE</v>
      </c>
      <c r="L127" s="46" t="str">
        <f t="shared" si="39"/>
        <v/>
      </c>
      <c r="P127">
        <v>125</v>
      </c>
      <c r="Q127" t="str">
        <f t="shared" si="40"/>
        <v>ESP</v>
      </c>
      <c r="R127">
        <f t="shared" si="41"/>
        <v>108</v>
      </c>
      <c r="S127" t="str">
        <f t="shared" si="42"/>
        <v>B</v>
      </c>
      <c r="T127" t="str">
        <f t="shared" si="43"/>
        <v>GOMIS Anna</v>
      </c>
      <c r="U127" t="str">
        <f t="shared" si="44"/>
        <v>V+50</v>
      </c>
      <c r="V127" s="86">
        <f t="shared" si="45"/>
        <v>2330</v>
      </c>
      <c r="W127" t="str">
        <f t="shared" si="46"/>
        <v>CENTRE</v>
      </c>
      <c r="X127" t="str">
        <f t="shared" si="47"/>
        <v/>
      </c>
      <c r="Z127" s="79">
        <v>2330</v>
      </c>
      <c r="AA127" s="80" t="s">
        <v>186</v>
      </c>
      <c r="AB127" s="80" t="s">
        <v>516</v>
      </c>
      <c r="AC127" s="80" t="s">
        <v>56</v>
      </c>
      <c r="AD127" s="80" t="s">
        <v>368</v>
      </c>
      <c r="AE127" s="80" t="s">
        <v>173</v>
      </c>
      <c r="AF127" s="80" t="s">
        <v>16</v>
      </c>
      <c r="AG127" s="81">
        <v>1964</v>
      </c>
      <c r="AH127" s="79"/>
      <c r="AJ127" t="s">
        <v>526</v>
      </c>
      <c r="AK127">
        <v>108</v>
      </c>
      <c r="AM127" t="s">
        <v>517</v>
      </c>
    </row>
    <row r="128" spans="4:39" x14ac:dyDescent="0.25">
      <c r="D128" s="46">
        <f t="shared" si="31"/>
        <v>2365</v>
      </c>
      <c r="E128" s="46" t="str">
        <f t="shared" si="32"/>
        <v>ESP</v>
      </c>
      <c r="F128" s="46">
        <f t="shared" si="33"/>
        <v>108</v>
      </c>
      <c r="G128" s="46" t="str">
        <f t="shared" si="34"/>
        <v>B</v>
      </c>
      <c r="H128" s="46" t="str">
        <f t="shared" si="35"/>
        <v>CONDAL Jaume</v>
      </c>
      <c r="I128" s="46" t="str">
        <f t="shared" si="36"/>
        <v>V+50</v>
      </c>
      <c r="J128" s="46">
        <f t="shared" si="37"/>
        <v>2365</v>
      </c>
      <c r="K128" s="46" t="str">
        <f t="shared" si="38"/>
        <v>CENTRE</v>
      </c>
      <c r="L128" s="46" t="str">
        <f t="shared" si="39"/>
        <v/>
      </c>
      <c r="P128">
        <v>126</v>
      </c>
      <c r="Q128" t="str">
        <f t="shared" si="40"/>
        <v>ESP</v>
      </c>
      <c r="R128">
        <f t="shared" si="41"/>
        <v>108</v>
      </c>
      <c r="S128" t="str">
        <f t="shared" si="42"/>
        <v>B</v>
      </c>
      <c r="T128" t="str">
        <f t="shared" si="43"/>
        <v>CONDAL Jaume</v>
      </c>
      <c r="U128" t="str">
        <f t="shared" si="44"/>
        <v>V+50</v>
      </c>
      <c r="V128" s="86">
        <f t="shared" si="45"/>
        <v>2365</v>
      </c>
      <c r="W128" t="str">
        <f t="shared" si="46"/>
        <v>CENTRE</v>
      </c>
      <c r="X128" t="str">
        <f t="shared" si="47"/>
        <v/>
      </c>
      <c r="Z128" s="79">
        <v>2365</v>
      </c>
      <c r="AA128" s="80" t="s">
        <v>180</v>
      </c>
      <c r="AB128" s="80" t="s">
        <v>515</v>
      </c>
      <c r="AC128" s="80" t="s">
        <v>56</v>
      </c>
      <c r="AD128" s="80" t="s">
        <v>368</v>
      </c>
      <c r="AE128" s="80" t="s">
        <v>173</v>
      </c>
      <c r="AF128" s="80" t="s">
        <v>16</v>
      </c>
      <c r="AG128" s="81">
        <v>1970</v>
      </c>
      <c r="AH128" s="79"/>
      <c r="AJ128" t="s">
        <v>526</v>
      </c>
      <c r="AK128">
        <v>108</v>
      </c>
      <c r="AM128" t="s">
        <v>517</v>
      </c>
    </row>
    <row r="129" spans="4:39" x14ac:dyDescent="0.25">
      <c r="D129" s="46">
        <f t="shared" si="31"/>
        <v>3181</v>
      </c>
      <c r="E129" s="46" t="str">
        <f t="shared" si="32"/>
        <v>ESP</v>
      </c>
      <c r="F129" s="46">
        <f t="shared" si="33"/>
        <v>108</v>
      </c>
      <c r="G129" s="46" t="str">
        <f t="shared" si="34"/>
        <v>B</v>
      </c>
      <c r="H129" s="46" t="str">
        <f t="shared" si="35"/>
        <v>POCH Xavier</v>
      </c>
      <c r="I129" s="46" t="str">
        <f t="shared" si="36"/>
        <v>V+50</v>
      </c>
      <c r="J129" s="46">
        <f t="shared" si="37"/>
        <v>3181</v>
      </c>
      <c r="K129" s="46" t="str">
        <f t="shared" si="38"/>
        <v>CENTRE</v>
      </c>
      <c r="L129" s="46" t="str">
        <f t="shared" si="39"/>
        <v/>
      </c>
      <c r="P129">
        <v>127</v>
      </c>
      <c r="Q129" t="str">
        <f t="shared" si="40"/>
        <v>ESP</v>
      </c>
      <c r="R129">
        <f t="shared" si="41"/>
        <v>108</v>
      </c>
      <c r="S129" t="str">
        <f t="shared" si="42"/>
        <v>B</v>
      </c>
      <c r="T129" t="str">
        <f t="shared" si="43"/>
        <v>POCH Xavier</v>
      </c>
      <c r="U129" t="str">
        <f t="shared" si="44"/>
        <v>V+50</v>
      </c>
      <c r="V129" s="86">
        <f t="shared" si="45"/>
        <v>3181</v>
      </c>
      <c r="W129" t="str">
        <f t="shared" si="46"/>
        <v>CENTRE</v>
      </c>
      <c r="X129" t="str">
        <f t="shared" si="47"/>
        <v/>
      </c>
      <c r="Z129" s="79">
        <v>3181</v>
      </c>
      <c r="AA129" s="80" t="s">
        <v>192</v>
      </c>
      <c r="AB129" s="80" t="s">
        <v>515</v>
      </c>
      <c r="AC129" s="80" t="s">
        <v>56</v>
      </c>
      <c r="AD129" s="80" t="s">
        <v>368</v>
      </c>
      <c r="AE129" s="80" t="s">
        <v>173</v>
      </c>
      <c r="AF129" s="80" t="s">
        <v>16</v>
      </c>
      <c r="AG129" s="81">
        <v>1967</v>
      </c>
      <c r="AH129" s="79"/>
      <c r="AJ129" t="s">
        <v>526</v>
      </c>
      <c r="AK129">
        <v>108</v>
      </c>
      <c r="AM129" t="s">
        <v>517</v>
      </c>
    </row>
    <row r="130" spans="4:39" x14ac:dyDescent="0.25">
      <c r="D130" s="46">
        <f t="shared" si="31"/>
        <v>3217</v>
      </c>
      <c r="E130" s="46" t="str">
        <f t="shared" si="32"/>
        <v>ESP</v>
      </c>
      <c r="F130" s="46">
        <f t="shared" si="33"/>
        <v>108</v>
      </c>
      <c r="G130" s="46" t="str">
        <f t="shared" si="34"/>
        <v>A1</v>
      </c>
      <c r="H130" s="46" t="str">
        <f t="shared" si="35"/>
        <v>GARCIA A.  Jose Luis</v>
      </c>
      <c r="I130" s="46" t="str">
        <f t="shared" si="36"/>
        <v>V+50</v>
      </c>
      <c r="J130" s="46">
        <f t="shared" si="37"/>
        <v>3217</v>
      </c>
      <c r="K130" s="46" t="str">
        <f t="shared" si="38"/>
        <v>CENTRE</v>
      </c>
      <c r="L130" s="46" t="str">
        <f t="shared" si="39"/>
        <v/>
      </c>
      <c r="P130">
        <v>128</v>
      </c>
      <c r="Q130" t="str">
        <f t="shared" si="40"/>
        <v>ESP</v>
      </c>
      <c r="R130">
        <f t="shared" si="41"/>
        <v>108</v>
      </c>
      <c r="S130" t="str">
        <f t="shared" si="42"/>
        <v>A1</v>
      </c>
      <c r="T130" t="str">
        <f t="shared" si="43"/>
        <v>GARCIA A.  Jose Luis</v>
      </c>
      <c r="U130" t="str">
        <f t="shared" si="44"/>
        <v>V+50</v>
      </c>
      <c r="V130" s="86">
        <f t="shared" si="45"/>
        <v>3217</v>
      </c>
      <c r="W130" t="str">
        <f t="shared" si="46"/>
        <v>CENTRE</v>
      </c>
      <c r="X130" t="str">
        <f t="shared" si="47"/>
        <v/>
      </c>
      <c r="Z130" s="79">
        <v>3217</v>
      </c>
      <c r="AA130" s="80" t="s">
        <v>419</v>
      </c>
      <c r="AB130" s="80" t="s">
        <v>515</v>
      </c>
      <c r="AC130" s="80" t="s">
        <v>56</v>
      </c>
      <c r="AD130" s="80" t="s">
        <v>368</v>
      </c>
      <c r="AE130" s="80" t="s">
        <v>173</v>
      </c>
      <c r="AF130" s="80" t="s">
        <v>62</v>
      </c>
      <c r="AG130" s="81">
        <v>1964</v>
      </c>
      <c r="AH130" s="79"/>
      <c r="AJ130" t="s">
        <v>526</v>
      </c>
      <c r="AK130">
        <v>108</v>
      </c>
      <c r="AM130" t="s">
        <v>517</v>
      </c>
    </row>
    <row r="131" spans="4:39" x14ac:dyDescent="0.25">
      <c r="D131" s="46">
        <f t="shared" si="31"/>
        <v>3317</v>
      </c>
      <c r="E131" s="46" t="str">
        <f t="shared" si="32"/>
        <v>ESP</v>
      </c>
      <c r="F131" s="46">
        <f t="shared" si="33"/>
        <v>108</v>
      </c>
      <c r="G131" s="46" t="str">
        <f t="shared" si="34"/>
        <v>B</v>
      </c>
      <c r="H131" s="46" t="str">
        <f t="shared" si="35"/>
        <v>LARRIBA Luis</v>
      </c>
      <c r="I131" s="46" t="str">
        <f t="shared" si="36"/>
        <v>V+70</v>
      </c>
      <c r="J131" s="46">
        <f t="shared" si="37"/>
        <v>3317</v>
      </c>
      <c r="K131" s="46" t="str">
        <f t="shared" si="38"/>
        <v>CENTRE</v>
      </c>
      <c r="L131" s="46" t="str">
        <f t="shared" si="39"/>
        <v/>
      </c>
      <c r="P131">
        <v>129</v>
      </c>
      <c r="Q131" t="str">
        <f t="shared" si="40"/>
        <v>ESP</v>
      </c>
      <c r="R131">
        <f t="shared" si="41"/>
        <v>108</v>
      </c>
      <c r="S131" t="str">
        <f t="shared" si="42"/>
        <v>B</v>
      </c>
      <c r="T131" t="str">
        <f t="shared" si="43"/>
        <v>LARRIBA Luis</v>
      </c>
      <c r="U131" t="str">
        <f t="shared" si="44"/>
        <v>V+70</v>
      </c>
      <c r="V131" s="86">
        <f t="shared" si="45"/>
        <v>3317</v>
      </c>
      <c r="W131" t="str">
        <f t="shared" si="46"/>
        <v>CENTRE</v>
      </c>
      <c r="X131" t="str">
        <f t="shared" si="47"/>
        <v/>
      </c>
      <c r="Z131" s="79">
        <v>3317</v>
      </c>
      <c r="AA131" s="80" t="s">
        <v>187</v>
      </c>
      <c r="AB131" s="80" t="s">
        <v>515</v>
      </c>
      <c r="AC131" s="80" t="s">
        <v>56</v>
      </c>
      <c r="AD131" s="80" t="s">
        <v>391</v>
      </c>
      <c r="AE131" s="80" t="s">
        <v>173</v>
      </c>
      <c r="AF131" s="80" t="s">
        <v>16</v>
      </c>
      <c r="AG131" s="81">
        <v>1950</v>
      </c>
      <c r="AH131" s="79"/>
      <c r="AJ131" t="s">
        <v>526</v>
      </c>
      <c r="AK131">
        <v>108</v>
      </c>
      <c r="AM131" t="s">
        <v>517</v>
      </c>
    </row>
    <row r="132" spans="4:39" x14ac:dyDescent="0.25">
      <c r="D132" s="46">
        <f t="shared" si="31"/>
        <v>3548</v>
      </c>
      <c r="E132" s="46" t="str">
        <f t="shared" si="32"/>
        <v>ESP</v>
      </c>
      <c r="F132" s="46">
        <f t="shared" si="33"/>
        <v>108</v>
      </c>
      <c r="G132" s="46" t="str">
        <f t="shared" si="34"/>
        <v>A1</v>
      </c>
      <c r="H132" s="46" t="str">
        <f t="shared" si="35"/>
        <v>ALVAREZ Enrique Sotero</v>
      </c>
      <c r="I132" s="46" t="str">
        <f t="shared" si="36"/>
        <v>V+50</v>
      </c>
      <c r="J132" s="46">
        <f t="shared" si="37"/>
        <v>3548</v>
      </c>
      <c r="K132" s="46" t="str">
        <f t="shared" si="38"/>
        <v>CENTRE</v>
      </c>
      <c r="L132" s="46" t="str">
        <f t="shared" si="39"/>
        <v/>
      </c>
      <c r="P132">
        <v>130</v>
      </c>
      <c r="Q132" t="str">
        <f t="shared" si="40"/>
        <v>ESP</v>
      </c>
      <c r="R132">
        <f t="shared" si="41"/>
        <v>108</v>
      </c>
      <c r="S132" t="str">
        <f t="shared" si="42"/>
        <v>A1</v>
      </c>
      <c r="T132" t="str">
        <f t="shared" si="43"/>
        <v>ALVAREZ Enrique Sotero</v>
      </c>
      <c r="U132" t="str">
        <f t="shared" si="44"/>
        <v>V+50</v>
      </c>
      <c r="V132" s="86">
        <f t="shared" si="45"/>
        <v>3548</v>
      </c>
      <c r="W132" t="str">
        <f t="shared" si="46"/>
        <v>CENTRE</v>
      </c>
      <c r="X132" t="str">
        <f t="shared" si="47"/>
        <v/>
      </c>
      <c r="Z132" s="79">
        <v>3548</v>
      </c>
      <c r="AA132" s="80" t="s">
        <v>172</v>
      </c>
      <c r="AB132" s="80" t="s">
        <v>515</v>
      </c>
      <c r="AC132" s="80" t="s">
        <v>56</v>
      </c>
      <c r="AD132" s="80" t="s">
        <v>368</v>
      </c>
      <c r="AE132" s="80" t="s">
        <v>173</v>
      </c>
      <c r="AF132" s="80" t="s">
        <v>62</v>
      </c>
      <c r="AG132" s="81">
        <v>1968</v>
      </c>
      <c r="AH132" s="79"/>
      <c r="AJ132" t="s">
        <v>526</v>
      </c>
      <c r="AK132">
        <v>108</v>
      </c>
      <c r="AM132" t="s">
        <v>517</v>
      </c>
    </row>
    <row r="133" spans="4:39" x14ac:dyDescent="0.25">
      <c r="D133" s="46">
        <f t="shared" si="31"/>
        <v>5430</v>
      </c>
      <c r="E133" s="46" t="str">
        <f t="shared" si="32"/>
        <v>ESP</v>
      </c>
      <c r="F133" s="46">
        <f t="shared" si="33"/>
        <v>108</v>
      </c>
      <c r="G133" s="46" t="str">
        <f t="shared" si="34"/>
        <v>B</v>
      </c>
      <c r="H133" s="46" t="str">
        <f t="shared" si="35"/>
        <v>OLIVES Miguel Anton</v>
      </c>
      <c r="I133" s="46" t="str">
        <f t="shared" si="36"/>
        <v>V+65</v>
      </c>
      <c r="J133" s="46">
        <f t="shared" si="37"/>
        <v>5430</v>
      </c>
      <c r="K133" s="46" t="str">
        <f t="shared" si="38"/>
        <v>CENTRE</v>
      </c>
      <c r="L133" s="46" t="str">
        <f t="shared" si="39"/>
        <v/>
      </c>
      <c r="P133">
        <v>131</v>
      </c>
      <c r="Q133" t="str">
        <f t="shared" si="40"/>
        <v>ESP</v>
      </c>
      <c r="R133">
        <f t="shared" si="41"/>
        <v>108</v>
      </c>
      <c r="S133" t="str">
        <f t="shared" si="42"/>
        <v>B</v>
      </c>
      <c r="T133" t="str">
        <f t="shared" si="43"/>
        <v>OLIVES Miguel Anton</v>
      </c>
      <c r="U133" t="str">
        <f t="shared" si="44"/>
        <v>V+65</v>
      </c>
      <c r="V133" s="86">
        <f t="shared" si="45"/>
        <v>5430</v>
      </c>
      <c r="W133" t="str">
        <f t="shared" si="46"/>
        <v>CENTRE</v>
      </c>
      <c r="X133" t="str">
        <f t="shared" si="47"/>
        <v/>
      </c>
      <c r="Z133" s="79">
        <v>5430</v>
      </c>
      <c r="AA133" s="80" t="s">
        <v>420</v>
      </c>
      <c r="AB133" s="80" t="s">
        <v>515</v>
      </c>
      <c r="AC133" s="80" t="s">
        <v>56</v>
      </c>
      <c r="AD133" s="80" t="s">
        <v>374</v>
      </c>
      <c r="AE133" s="80" t="s">
        <v>173</v>
      </c>
      <c r="AF133" s="80" t="s">
        <v>16</v>
      </c>
      <c r="AG133" s="81">
        <v>1956</v>
      </c>
      <c r="AH133" s="79" t="s">
        <v>517</v>
      </c>
      <c r="AJ133" t="s">
        <v>526</v>
      </c>
      <c r="AK133">
        <v>108</v>
      </c>
      <c r="AM133" t="s">
        <v>517</v>
      </c>
    </row>
    <row r="134" spans="4:39" x14ac:dyDescent="0.25">
      <c r="D134" s="46">
        <f t="shared" si="31"/>
        <v>5620</v>
      </c>
      <c r="E134" s="46" t="str">
        <f t="shared" si="32"/>
        <v>ESP</v>
      </c>
      <c r="F134" s="46">
        <f t="shared" si="33"/>
        <v>108</v>
      </c>
      <c r="G134" s="46" t="str">
        <f t="shared" si="34"/>
        <v>B</v>
      </c>
      <c r="H134" s="46" t="str">
        <f t="shared" si="35"/>
        <v>MENDOZA Alejandro</v>
      </c>
      <c r="I134" s="46" t="str">
        <f t="shared" si="36"/>
        <v>V+40</v>
      </c>
      <c r="J134" s="46">
        <f t="shared" si="37"/>
        <v>5620</v>
      </c>
      <c r="K134" s="46" t="str">
        <f t="shared" si="38"/>
        <v>CENTRE</v>
      </c>
      <c r="L134" s="46" t="str">
        <f t="shared" si="39"/>
        <v/>
      </c>
      <c r="P134">
        <v>132</v>
      </c>
      <c r="Q134" t="str">
        <f t="shared" si="40"/>
        <v>ESP</v>
      </c>
      <c r="R134">
        <f t="shared" si="41"/>
        <v>108</v>
      </c>
      <c r="S134" t="str">
        <f t="shared" si="42"/>
        <v>B</v>
      </c>
      <c r="T134" t="str">
        <f t="shared" si="43"/>
        <v>MENDOZA Alejandro</v>
      </c>
      <c r="U134" t="str">
        <f t="shared" si="44"/>
        <v>V+40</v>
      </c>
      <c r="V134" s="86">
        <f t="shared" si="45"/>
        <v>5620</v>
      </c>
      <c r="W134" t="str">
        <f t="shared" si="46"/>
        <v>CENTRE</v>
      </c>
      <c r="X134" t="str">
        <f t="shared" si="47"/>
        <v/>
      </c>
      <c r="Z134" s="79">
        <v>5620</v>
      </c>
      <c r="AA134" s="80" t="s">
        <v>190</v>
      </c>
      <c r="AB134" s="80" t="s">
        <v>515</v>
      </c>
      <c r="AC134" s="80" t="s">
        <v>56</v>
      </c>
      <c r="AD134" s="80" t="s">
        <v>376</v>
      </c>
      <c r="AE134" s="80" t="s">
        <v>173</v>
      </c>
      <c r="AF134" s="80" t="s">
        <v>16</v>
      </c>
      <c r="AG134" s="81">
        <v>1975</v>
      </c>
      <c r="AH134" s="79"/>
      <c r="AJ134" t="s">
        <v>526</v>
      </c>
      <c r="AK134">
        <v>108</v>
      </c>
      <c r="AM134" t="s">
        <v>517</v>
      </c>
    </row>
    <row r="135" spans="4:39" x14ac:dyDescent="0.25">
      <c r="D135" s="46">
        <f t="shared" si="31"/>
        <v>5759</v>
      </c>
      <c r="E135" s="46" t="str">
        <f t="shared" si="32"/>
        <v>ESP</v>
      </c>
      <c r="F135" s="46">
        <f t="shared" si="33"/>
        <v>108</v>
      </c>
      <c r="G135" s="46" t="str">
        <f t="shared" si="34"/>
        <v>B</v>
      </c>
      <c r="H135" s="46" t="str">
        <f t="shared" si="35"/>
        <v>BADIA Albert</v>
      </c>
      <c r="I135" s="46" t="str">
        <f t="shared" si="36"/>
        <v>V+50</v>
      </c>
      <c r="J135" s="46">
        <f t="shared" si="37"/>
        <v>5759</v>
      </c>
      <c r="K135" s="46" t="str">
        <f t="shared" si="38"/>
        <v>CENTRE</v>
      </c>
      <c r="L135" s="46" t="str">
        <f t="shared" si="39"/>
        <v/>
      </c>
      <c r="P135">
        <v>133</v>
      </c>
      <c r="Q135" t="str">
        <f t="shared" si="40"/>
        <v>ESP</v>
      </c>
      <c r="R135">
        <f t="shared" si="41"/>
        <v>108</v>
      </c>
      <c r="S135" t="str">
        <f t="shared" si="42"/>
        <v>B</v>
      </c>
      <c r="T135" t="str">
        <f t="shared" si="43"/>
        <v>BADIA Albert</v>
      </c>
      <c r="U135" t="str">
        <f t="shared" si="44"/>
        <v>V+50</v>
      </c>
      <c r="V135" s="86">
        <f t="shared" si="45"/>
        <v>5759</v>
      </c>
      <c r="W135" t="str">
        <f t="shared" si="46"/>
        <v>CENTRE</v>
      </c>
      <c r="X135" t="str">
        <f t="shared" si="47"/>
        <v/>
      </c>
      <c r="Z135" s="79">
        <v>5759</v>
      </c>
      <c r="AA135" s="80" t="s">
        <v>174</v>
      </c>
      <c r="AB135" s="80" t="s">
        <v>515</v>
      </c>
      <c r="AC135" s="80" t="s">
        <v>56</v>
      </c>
      <c r="AD135" s="80" t="s">
        <v>368</v>
      </c>
      <c r="AE135" s="80" t="s">
        <v>173</v>
      </c>
      <c r="AF135" s="80" t="s">
        <v>16</v>
      </c>
      <c r="AG135" s="81">
        <v>1962</v>
      </c>
      <c r="AH135" s="79"/>
      <c r="AJ135" t="s">
        <v>526</v>
      </c>
      <c r="AK135">
        <v>108</v>
      </c>
      <c r="AM135" t="s">
        <v>517</v>
      </c>
    </row>
    <row r="136" spans="4:39" x14ac:dyDescent="0.25">
      <c r="D136" s="46">
        <f t="shared" si="31"/>
        <v>6201</v>
      </c>
      <c r="E136" s="46" t="str">
        <f t="shared" si="32"/>
        <v>ESP</v>
      </c>
      <c r="F136" s="46">
        <f t="shared" si="33"/>
        <v>108</v>
      </c>
      <c r="G136" s="46" t="str">
        <f t="shared" si="34"/>
        <v>B</v>
      </c>
      <c r="H136" s="46" t="str">
        <f t="shared" si="35"/>
        <v>LLUVERAS Oriol Manuel</v>
      </c>
      <c r="I136" s="46" t="str">
        <f t="shared" si="36"/>
        <v>V+50</v>
      </c>
      <c r="J136" s="46">
        <f t="shared" si="37"/>
        <v>6201</v>
      </c>
      <c r="K136" s="46" t="str">
        <f t="shared" si="38"/>
        <v>CENTRE</v>
      </c>
      <c r="L136" s="46" t="str">
        <f t="shared" si="39"/>
        <v/>
      </c>
      <c r="P136">
        <v>134</v>
      </c>
      <c r="Q136" t="str">
        <f t="shared" si="40"/>
        <v>ESP</v>
      </c>
      <c r="R136">
        <f t="shared" si="41"/>
        <v>108</v>
      </c>
      <c r="S136" t="str">
        <f t="shared" si="42"/>
        <v>B</v>
      </c>
      <c r="T136" t="str">
        <f t="shared" si="43"/>
        <v>LLUVERAS Oriol Manuel</v>
      </c>
      <c r="U136" t="str">
        <f t="shared" si="44"/>
        <v>V+50</v>
      </c>
      <c r="V136" s="86">
        <f t="shared" si="45"/>
        <v>6201</v>
      </c>
      <c r="W136" t="str">
        <f t="shared" si="46"/>
        <v>CENTRE</v>
      </c>
      <c r="X136" t="str">
        <f t="shared" si="47"/>
        <v/>
      </c>
      <c r="Z136" s="79">
        <v>6201</v>
      </c>
      <c r="AA136" s="80" t="s">
        <v>188</v>
      </c>
      <c r="AB136" s="80" t="s">
        <v>515</v>
      </c>
      <c r="AC136" s="80" t="s">
        <v>56</v>
      </c>
      <c r="AD136" s="80" t="s">
        <v>368</v>
      </c>
      <c r="AE136" s="80" t="s">
        <v>173</v>
      </c>
      <c r="AF136" s="80" t="s">
        <v>16</v>
      </c>
      <c r="AG136" s="81">
        <v>1965</v>
      </c>
      <c r="AH136" s="79"/>
      <c r="AJ136" t="s">
        <v>526</v>
      </c>
      <c r="AK136">
        <v>108</v>
      </c>
      <c r="AM136" t="s">
        <v>517</v>
      </c>
    </row>
    <row r="137" spans="4:39" x14ac:dyDescent="0.25">
      <c r="D137" s="46">
        <f t="shared" si="31"/>
        <v>6639</v>
      </c>
      <c r="E137" s="46" t="str">
        <f t="shared" si="32"/>
        <v>ESP</v>
      </c>
      <c r="F137" s="46">
        <f t="shared" si="33"/>
        <v>108</v>
      </c>
      <c r="G137" s="46" t="str">
        <f t="shared" si="34"/>
        <v>A1</v>
      </c>
      <c r="H137" s="46" t="str">
        <f t="shared" si="35"/>
        <v>FELIU Jose</v>
      </c>
      <c r="I137" s="46" t="str">
        <f t="shared" si="36"/>
        <v>V+65</v>
      </c>
      <c r="J137" s="46">
        <f t="shared" si="37"/>
        <v>6639</v>
      </c>
      <c r="K137" s="46" t="str">
        <f t="shared" si="38"/>
        <v>CENTRE</v>
      </c>
      <c r="L137" s="46" t="str">
        <f t="shared" si="39"/>
        <v/>
      </c>
      <c r="P137">
        <v>135</v>
      </c>
      <c r="Q137" t="str">
        <f t="shared" si="40"/>
        <v>ESP</v>
      </c>
      <c r="R137">
        <f t="shared" si="41"/>
        <v>108</v>
      </c>
      <c r="S137" t="str">
        <f t="shared" si="42"/>
        <v>A1</v>
      </c>
      <c r="T137" t="str">
        <f t="shared" si="43"/>
        <v>FELIU Jose</v>
      </c>
      <c r="U137" t="str">
        <f t="shared" si="44"/>
        <v>V+65</v>
      </c>
      <c r="V137" s="86">
        <f t="shared" si="45"/>
        <v>6639</v>
      </c>
      <c r="W137" t="str">
        <f t="shared" si="46"/>
        <v>CENTRE</v>
      </c>
      <c r="X137" t="str">
        <f t="shared" si="47"/>
        <v/>
      </c>
      <c r="Z137" s="79">
        <v>6639</v>
      </c>
      <c r="AA137" s="80" t="s">
        <v>201</v>
      </c>
      <c r="AB137" s="80" t="s">
        <v>515</v>
      </c>
      <c r="AC137" s="80" t="s">
        <v>56</v>
      </c>
      <c r="AD137" s="80" t="s">
        <v>374</v>
      </c>
      <c r="AE137" s="80" t="s">
        <v>173</v>
      </c>
      <c r="AF137" s="80" t="s">
        <v>62</v>
      </c>
      <c r="AG137" s="81">
        <v>1956</v>
      </c>
      <c r="AH137" s="79">
        <v>18293</v>
      </c>
      <c r="AJ137" t="s">
        <v>526</v>
      </c>
      <c r="AK137">
        <v>108</v>
      </c>
      <c r="AM137" t="s">
        <v>517</v>
      </c>
    </row>
    <row r="138" spans="4:39" x14ac:dyDescent="0.25">
      <c r="D138" s="46">
        <f t="shared" si="31"/>
        <v>7213</v>
      </c>
      <c r="E138" s="46" t="str">
        <f t="shared" si="32"/>
        <v>ESP</v>
      </c>
      <c r="F138" s="46">
        <f t="shared" si="33"/>
        <v>108</v>
      </c>
      <c r="G138" s="46" t="str">
        <f t="shared" si="34"/>
        <v>A1</v>
      </c>
      <c r="H138" s="46" t="str">
        <f t="shared" si="35"/>
        <v>FELIU Javier</v>
      </c>
      <c r="I138" s="46" t="str">
        <f t="shared" si="36"/>
        <v>V+50</v>
      </c>
      <c r="J138" s="46">
        <f t="shared" si="37"/>
        <v>7213</v>
      </c>
      <c r="K138" s="46" t="str">
        <f t="shared" si="38"/>
        <v>CENTRE</v>
      </c>
      <c r="L138" s="46" t="str">
        <f t="shared" si="39"/>
        <v/>
      </c>
      <c r="P138">
        <v>136</v>
      </c>
      <c r="Q138" t="str">
        <f t="shared" si="40"/>
        <v>ESP</v>
      </c>
      <c r="R138">
        <f t="shared" si="41"/>
        <v>108</v>
      </c>
      <c r="S138" t="str">
        <f t="shared" si="42"/>
        <v>A1</v>
      </c>
      <c r="T138" t="str">
        <f t="shared" si="43"/>
        <v>FELIU Javier</v>
      </c>
      <c r="U138" t="str">
        <f t="shared" si="44"/>
        <v>V+50</v>
      </c>
      <c r="V138" s="86">
        <f t="shared" si="45"/>
        <v>7213</v>
      </c>
      <c r="W138" t="str">
        <f t="shared" si="46"/>
        <v>CENTRE</v>
      </c>
      <c r="X138" t="str">
        <f t="shared" si="47"/>
        <v/>
      </c>
      <c r="Z138" s="79">
        <v>7213</v>
      </c>
      <c r="AA138" s="80" t="s">
        <v>421</v>
      </c>
      <c r="AB138" s="80" t="s">
        <v>515</v>
      </c>
      <c r="AC138" s="80" t="s">
        <v>56</v>
      </c>
      <c r="AD138" s="80" t="s">
        <v>368</v>
      </c>
      <c r="AE138" s="80" t="s">
        <v>173</v>
      </c>
      <c r="AF138" s="80" t="s">
        <v>62</v>
      </c>
      <c r="AG138" s="81">
        <v>1962</v>
      </c>
      <c r="AH138" s="79"/>
      <c r="AJ138" t="s">
        <v>526</v>
      </c>
      <c r="AK138">
        <v>108</v>
      </c>
      <c r="AM138" t="s">
        <v>517</v>
      </c>
    </row>
    <row r="139" spans="4:39" x14ac:dyDescent="0.25">
      <c r="D139" s="46">
        <f t="shared" si="31"/>
        <v>7587</v>
      </c>
      <c r="E139" s="46" t="str">
        <f t="shared" si="32"/>
        <v>ESP</v>
      </c>
      <c r="F139" s="46">
        <f t="shared" si="33"/>
        <v>108</v>
      </c>
      <c r="G139" s="46" t="str">
        <f t="shared" si="34"/>
        <v>B</v>
      </c>
      <c r="H139" s="46" t="str">
        <f t="shared" si="35"/>
        <v>VIADE Antonio</v>
      </c>
      <c r="I139" s="46" t="str">
        <f t="shared" si="36"/>
        <v>V+65</v>
      </c>
      <c r="J139" s="46">
        <f t="shared" si="37"/>
        <v>7587</v>
      </c>
      <c r="K139" s="46" t="str">
        <f t="shared" si="38"/>
        <v>CENTRE</v>
      </c>
      <c r="L139" s="46" t="str">
        <f t="shared" si="39"/>
        <v/>
      </c>
      <c r="P139">
        <v>137</v>
      </c>
      <c r="Q139" t="str">
        <f t="shared" si="40"/>
        <v>ESP</v>
      </c>
      <c r="R139">
        <f t="shared" si="41"/>
        <v>108</v>
      </c>
      <c r="S139" t="str">
        <f t="shared" si="42"/>
        <v>B</v>
      </c>
      <c r="T139" t="str">
        <f t="shared" si="43"/>
        <v>VIADE Antonio</v>
      </c>
      <c r="U139" t="str">
        <f t="shared" si="44"/>
        <v>V+65</v>
      </c>
      <c r="V139" s="86">
        <f t="shared" si="45"/>
        <v>7587</v>
      </c>
      <c r="W139" t="str">
        <f t="shared" si="46"/>
        <v>CENTRE</v>
      </c>
      <c r="X139" t="str">
        <f t="shared" si="47"/>
        <v/>
      </c>
      <c r="Z139" s="79">
        <v>7587</v>
      </c>
      <c r="AA139" s="80" t="s">
        <v>197</v>
      </c>
      <c r="AB139" s="80" t="s">
        <v>515</v>
      </c>
      <c r="AC139" s="80" t="s">
        <v>56</v>
      </c>
      <c r="AD139" s="80" t="s">
        <v>374</v>
      </c>
      <c r="AE139" s="80" t="s">
        <v>173</v>
      </c>
      <c r="AF139" s="80" t="s">
        <v>16</v>
      </c>
      <c r="AG139" s="81">
        <v>1956</v>
      </c>
      <c r="AH139" s="79"/>
      <c r="AJ139" t="s">
        <v>526</v>
      </c>
      <c r="AK139">
        <v>108</v>
      </c>
      <c r="AM139" t="s">
        <v>517</v>
      </c>
    </row>
    <row r="140" spans="4:39" x14ac:dyDescent="0.25">
      <c r="D140" s="46">
        <f t="shared" si="31"/>
        <v>8466</v>
      </c>
      <c r="E140" s="46" t="str">
        <f t="shared" si="32"/>
        <v>NO NAC</v>
      </c>
      <c r="F140" s="46">
        <f t="shared" si="33"/>
        <v>108</v>
      </c>
      <c r="G140" s="46" t="str">
        <f t="shared" si="34"/>
        <v>A1</v>
      </c>
      <c r="H140" s="46" t="str">
        <f t="shared" si="35"/>
        <v>MORI Dorian</v>
      </c>
      <c r="I140" s="46" t="str">
        <f t="shared" si="36"/>
        <v>V+40</v>
      </c>
      <c r="J140" s="46">
        <f t="shared" si="37"/>
        <v>8466</v>
      </c>
      <c r="K140" s="46" t="str">
        <f t="shared" si="38"/>
        <v>CENTRE</v>
      </c>
      <c r="L140" s="46" t="str">
        <f t="shared" si="39"/>
        <v/>
      </c>
      <c r="P140">
        <v>138</v>
      </c>
      <c r="Q140" t="str">
        <f t="shared" si="40"/>
        <v>NO NAC</v>
      </c>
      <c r="R140">
        <f t="shared" si="41"/>
        <v>108</v>
      </c>
      <c r="S140" t="str">
        <f t="shared" si="42"/>
        <v>A1</v>
      </c>
      <c r="T140" t="str">
        <f t="shared" si="43"/>
        <v>MORI Dorian</v>
      </c>
      <c r="U140" t="str">
        <f t="shared" si="44"/>
        <v>V+40</v>
      </c>
      <c r="V140" s="86">
        <f t="shared" si="45"/>
        <v>8466</v>
      </c>
      <c r="W140" t="str">
        <f t="shared" si="46"/>
        <v>CENTRE</v>
      </c>
      <c r="X140" t="str">
        <f t="shared" si="47"/>
        <v/>
      </c>
      <c r="Z140" s="79">
        <v>8466</v>
      </c>
      <c r="AA140" s="80" t="s">
        <v>191</v>
      </c>
      <c r="AB140" s="80" t="s">
        <v>515</v>
      </c>
      <c r="AC140" s="80" t="s">
        <v>72</v>
      </c>
      <c r="AD140" s="80" t="s">
        <v>376</v>
      </c>
      <c r="AE140" s="80" t="s">
        <v>173</v>
      </c>
      <c r="AF140" s="80" t="s">
        <v>62</v>
      </c>
      <c r="AG140" s="81">
        <v>1973</v>
      </c>
      <c r="AH140" s="79"/>
      <c r="AJ140" t="s">
        <v>526</v>
      </c>
      <c r="AK140">
        <v>108</v>
      </c>
      <c r="AM140" t="s">
        <v>517</v>
      </c>
    </row>
    <row r="141" spans="4:39" x14ac:dyDescent="0.25">
      <c r="D141" s="46">
        <f t="shared" ref="D141:D204" si="53">V141</f>
        <v>14626</v>
      </c>
      <c r="E141" s="46" t="str">
        <f t="shared" ref="E141:E204" si="54">Q141</f>
        <v>ESP</v>
      </c>
      <c r="F141" s="46">
        <f t="shared" ref="F141:F204" si="55">R141</f>
        <v>108</v>
      </c>
      <c r="G141" s="46" t="str">
        <f t="shared" ref="G141:G204" si="56">S141</f>
        <v>B</v>
      </c>
      <c r="H141" s="46" t="str">
        <f t="shared" ref="H141:H204" si="57">T141</f>
        <v>FRAGA Ignacio</v>
      </c>
      <c r="I141" s="46" t="str">
        <f t="shared" ref="I141:I204" si="58">U141</f>
        <v>V+40</v>
      </c>
      <c r="J141" s="46">
        <f t="shared" ref="J141:J204" si="59">V141</f>
        <v>14626</v>
      </c>
      <c r="K141" s="46" t="str">
        <f t="shared" ref="K141:K204" si="60">W141</f>
        <v>CENTRE</v>
      </c>
      <c r="L141" s="46" t="str">
        <f t="shared" ref="L141:L204" si="61">X141</f>
        <v/>
      </c>
      <c r="P141">
        <v>139</v>
      </c>
      <c r="Q141" t="str">
        <f t="shared" ref="Q141:Q204" si="62">AC141</f>
        <v>ESP</v>
      </c>
      <c r="R141">
        <f t="shared" ref="R141:R204" si="63">AK141</f>
        <v>108</v>
      </c>
      <c r="S141" t="str">
        <f t="shared" ref="S141:S204" si="64">AF141</f>
        <v>B</v>
      </c>
      <c r="T141" t="str">
        <f t="shared" ref="T141:T204" si="65">AA141</f>
        <v>FRAGA Ignacio</v>
      </c>
      <c r="U141" t="str">
        <f t="shared" ref="U141:U204" si="66">AD141</f>
        <v>V+40</v>
      </c>
      <c r="V141" s="86">
        <f t="shared" ref="V141:V204" si="67">Z141</f>
        <v>14626</v>
      </c>
      <c r="W141" t="str">
        <f t="shared" ref="W141:W204" si="68">AE141</f>
        <v>CENTRE</v>
      </c>
      <c r="X141" t="str">
        <f t="shared" ref="X141:X204" si="69">IF(AL141=0,"",AL141)</f>
        <v/>
      </c>
      <c r="Z141" s="79">
        <v>14626</v>
      </c>
      <c r="AA141" s="80" t="s">
        <v>522</v>
      </c>
      <c r="AB141" s="80" t="s">
        <v>515</v>
      </c>
      <c r="AC141" s="80" t="s">
        <v>56</v>
      </c>
      <c r="AD141" s="80" t="s">
        <v>376</v>
      </c>
      <c r="AE141" s="80" t="s">
        <v>173</v>
      </c>
      <c r="AF141" s="80" t="s">
        <v>16</v>
      </c>
      <c r="AG141" s="81">
        <v>1975</v>
      </c>
      <c r="AH141" s="79" t="s">
        <v>517</v>
      </c>
      <c r="AJ141" t="s">
        <v>526</v>
      </c>
      <c r="AK141">
        <v>108</v>
      </c>
      <c r="AM141" t="s">
        <v>517</v>
      </c>
    </row>
    <row r="142" spans="4:39" x14ac:dyDescent="0.25">
      <c r="D142" s="46">
        <f t="shared" si="53"/>
        <v>33</v>
      </c>
      <c r="E142" s="46" t="str">
        <f t="shared" si="54"/>
        <v>ESP</v>
      </c>
      <c r="F142" s="46">
        <f t="shared" si="55"/>
        <v>110</v>
      </c>
      <c r="G142" s="46" t="str">
        <f t="shared" si="56"/>
        <v>A1</v>
      </c>
      <c r="H142" s="46" t="str">
        <f t="shared" si="57"/>
        <v>CULLA Jose Luis</v>
      </c>
      <c r="I142" s="46" t="str">
        <f t="shared" si="58"/>
        <v>V+70</v>
      </c>
      <c r="J142" s="46">
        <f t="shared" si="59"/>
        <v>33</v>
      </c>
      <c r="K142" s="46" t="str">
        <f t="shared" si="60"/>
        <v>BARCIN</v>
      </c>
      <c r="L142" s="46" t="str">
        <f t="shared" si="61"/>
        <v/>
      </c>
      <c r="P142">
        <v>140</v>
      </c>
      <c r="Q142" t="str">
        <f t="shared" si="62"/>
        <v>ESP</v>
      </c>
      <c r="R142">
        <f t="shared" si="63"/>
        <v>110</v>
      </c>
      <c r="S142" t="str">
        <f t="shared" si="64"/>
        <v>A1</v>
      </c>
      <c r="T142" t="str">
        <f t="shared" si="65"/>
        <v>CULLA Jose Luis</v>
      </c>
      <c r="U142" t="str">
        <f t="shared" si="66"/>
        <v>V+70</v>
      </c>
      <c r="V142" s="86">
        <f t="shared" si="67"/>
        <v>33</v>
      </c>
      <c r="W142" t="str">
        <f t="shared" si="68"/>
        <v>BARCIN</v>
      </c>
      <c r="X142" t="str">
        <f t="shared" si="69"/>
        <v/>
      </c>
      <c r="Z142" s="79">
        <v>33</v>
      </c>
      <c r="AA142" s="80" t="s">
        <v>167</v>
      </c>
      <c r="AB142" s="80" t="s">
        <v>515</v>
      </c>
      <c r="AC142" s="80" t="s">
        <v>56</v>
      </c>
      <c r="AD142" s="80" t="s">
        <v>391</v>
      </c>
      <c r="AE142" s="80" t="s">
        <v>165</v>
      </c>
      <c r="AF142" s="80" t="s">
        <v>62</v>
      </c>
      <c r="AG142" s="81">
        <v>1940</v>
      </c>
      <c r="AH142" s="79">
        <v>57</v>
      </c>
      <c r="AJ142" t="s">
        <v>526</v>
      </c>
      <c r="AK142">
        <v>110</v>
      </c>
      <c r="AM142" t="s">
        <v>517</v>
      </c>
    </row>
    <row r="143" spans="4:39" x14ac:dyDescent="0.25">
      <c r="D143" s="46">
        <f t="shared" si="53"/>
        <v>238</v>
      </c>
      <c r="E143" s="46" t="str">
        <f t="shared" si="54"/>
        <v>ESP</v>
      </c>
      <c r="F143" s="46">
        <f t="shared" si="55"/>
        <v>110</v>
      </c>
      <c r="G143" s="46" t="str">
        <f t="shared" si="56"/>
        <v>A1</v>
      </c>
      <c r="H143" s="46" t="str">
        <f t="shared" si="57"/>
        <v>GARRIDO Antoni</v>
      </c>
      <c r="I143" s="46" t="str">
        <f t="shared" si="58"/>
        <v>V+65</v>
      </c>
      <c r="J143" s="46">
        <f t="shared" si="59"/>
        <v>238</v>
      </c>
      <c r="K143" s="46" t="str">
        <f t="shared" si="60"/>
        <v>BARCIN</v>
      </c>
      <c r="L143" s="46" t="str">
        <f t="shared" si="61"/>
        <v/>
      </c>
      <c r="P143">
        <v>141</v>
      </c>
      <c r="Q143" t="str">
        <f t="shared" si="62"/>
        <v>ESP</v>
      </c>
      <c r="R143">
        <f t="shared" si="63"/>
        <v>110</v>
      </c>
      <c r="S143" t="str">
        <f t="shared" si="64"/>
        <v>A1</v>
      </c>
      <c r="T143" t="str">
        <f t="shared" si="65"/>
        <v>GARRIDO Antoni</v>
      </c>
      <c r="U143" t="str">
        <f t="shared" si="66"/>
        <v>V+65</v>
      </c>
      <c r="V143" s="86">
        <f t="shared" si="67"/>
        <v>238</v>
      </c>
      <c r="W143" t="str">
        <f t="shared" si="68"/>
        <v>BARCIN</v>
      </c>
      <c r="X143" t="str">
        <f t="shared" si="69"/>
        <v/>
      </c>
      <c r="Z143" s="79">
        <v>238</v>
      </c>
      <c r="AA143" s="80" t="s">
        <v>168</v>
      </c>
      <c r="AB143" s="80" t="s">
        <v>515</v>
      </c>
      <c r="AC143" s="80" t="s">
        <v>56</v>
      </c>
      <c r="AD143" s="80" t="s">
        <v>374</v>
      </c>
      <c r="AE143" s="80" t="s">
        <v>165</v>
      </c>
      <c r="AF143" s="80" t="s">
        <v>62</v>
      </c>
      <c r="AG143" s="81">
        <v>1956</v>
      </c>
      <c r="AH143" s="79">
        <v>4686</v>
      </c>
      <c r="AJ143" t="s">
        <v>526</v>
      </c>
      <c r="AK143">
        <v>110</v>
      </c>
      <c r="AM143" t="s">
        <v>517</v>
      </c>
    </row>
    <row r="144" spans="4:39" x14ac:dyDescent="0.25">
      <c r="D144" s="46">
        <f t="shared" si="53"/>
        <v>257</v>
      </c>
      <c r="E144" s="46" t="str">
        <f t="shared" si="54"/>
        <v>ESP</v>
      </c>
      <c r="F144" s="46">
        <f t="shared" si="55"/>
        <v>110</v>
      </c>
      <c r="G144" s="46" t="str">
        <f t="shared" si="56"/>
        <v>A1</v>
      </c>
      <c r="H144" s="46" t="str">
        <f t="shared" si="57"/>
        <v>PEÑA Clemente</v>
      </c>
      <c r="I144" s="46" t="str">
        <f t="shared" si="58"/>
        <v>V+60</v>
      </c>
      <c r="J144" s="46">
        <f t="shared" si="59"/>
        <v>257</v>
      </c>
      <c r="K144" s="46" t="str">
        <f t="shared" si="60"/>
        <v>BARCIN</v>
      </c>
      <c r="L144" s="46" t="str">
        <f t="shared" si="61"/>
        <v/>
      </c>
      <c r="P144">
        <v>142</v>
      </c>
      <c r="Q144" t="str">
        <f t="shared" si="62"/>
        <v>ESP</v>
      </c>
      <c r="R144">
        <f t="shared" si="63"/>
        <v>110</v>
      </c>
      <c r="S144" t="str">
        <f t="shared" si="64"/>
        <v>A1</v>
      </c>
      <c r="T144" t="str">
        <f t="shared" si="65"/>
        <v>PEÑA Clemente</v>
      </c>
      <c r="U144" t="str">
        <f t="shared" si="66"/>
        <v>V+60</v>
      </c>
      <c r="V144" s="86">
        <f t="shared" si="67"/>
        <v>257</v>
      </c>
      <c r="W144" t="str">
        <f t="shared" si="68"/>
        <v>BARCIN</v>
      </c>
      <c r="X144" t="str">
        <f t="shared" si="69"/>
        <v/>
      </c>
      <c r="Z144" s="79">
        <v>257</v>
      </c>
      <c r="AA144" s="80" t="s">
        <v>170</v>
      </c>
      <c r="AB144" s="80" t="s">
        <v>515</v>
      </c>
      <c r="AC144" s="80" t="s">
        <v>56</v>
      </c>
      <c r="AD144" s="80" t="s">
        <v>388</v>
      </c>
      <c r="AE144" s="80" t="s">
        <v>165</v>
      </c>
      <c r="AF144" s="80" t="s">
        <v>62</v>
      </c>
      <c r="AG144" s="81">
        <v>1957</v>
      </c>
      <c r="AH144" s="79">
        <v>478</v>
      </c>
      <c r="AJ144" t="s">
        <v>526</v>
      </c>
      <c r="AK144">
        <v>110</v>
      </c>
      <c r="AM144" t="s">
        <v>517</v>
      </c>
    </row>
    <row r="145" spans="4:39" x14ac:dyDescent="0.25">
      <c r="D145" s="46">
        <f t="shared" si="53"/>
        <v>303</v>
      </c>
      <c r="E145" s="46" t="str">
        <f t="shared" si="54"/>
        <v>ESP</v>
      </c>
      <c r="F145" s="46">
        <f t="shared" si="55"/>
        <v>110</v>
      </c>
      <c r="G145" s="46" t="str">
        <f t="shared" si="56"/>
        <v>A1</v>
      </c>
      <c r="H145" s="46" t="str">
        <f t="shared" si="57"/>
        <v>CAUDET Roman</v>
      </c>
      <c r="I145" s="46" t="str">
        <f t="shared" si="58"/>
        <v>V+60</v>
      </c>
      <c r="J145" s="46">
        <f t="shared" si="59"/>
        <v>303</v>
      </c>
      <c r="K145" s="46" t="str">
        <f t="shared" si="60"/>
        <v>BARCIN</v>
      </c>
      <c r="L145" s="46" t="str">
        <f t="shared" si="61"/>
        <v/>
      </c>
      <c r="P145">
        <v>143</v>
      </c>
      <c r="Q145" t="str">
        <f t="shared" si="62"/>
        <v>ESP</v>
      </c>
      <c r="R145">
        <f t="shared" si="63"/>
        <v>110</v>
      </c>
      <c r="S145" t="str">
        <f t="shared" si="64"/>
        <v>A1</v>
      </c>
      <c r="T145" t="str">
        <f t="shared" si="65"/>
        <v>CAUDET Roman</v>
      </c>
      <c r="U145" t="str">
        <f t="shared" si="66"/>
        <v>V+60</v>
      </c>
      <c r="V145" s="86">
        <f t="shared" si="67"/>
        <v>303</v>
      </c>
      <c r="W145" t="str">
        <f t="shared" si="68"/>
        <v>BARCIN</v>
      </c>
      <c r="X145" t="str">
        <f t="shared" si="69"/>
        <v/>
      </c>
      <c r="Z145" s="79">
        <v>303</v>
      </c>
      <c r="AA145" s="80" t="s">
        <v>164</v>
      </c>
      <c r="AB145" s="80" t="s">
        <v>515</v>
      </c>
      <c r="AC145" s="80" t="s">
        <v>56</v>
      </c>
      <c r="AD145" s="80" t="s">
        <v>388</v>
      </c>
      <c r="AE145" s="80" t="s">
        <v>165</v>
      </c>
      <c r="AF145" s="80" t="s">
        <v>62</v>
      </c>
      <c r="AG145" s="81">
        <v>1959</v>
      </c>
      <c r="AH145" s="79">
        <v>578</v>
      </c>
      <c r="AJ145" t="s">
        <v>526</v>
      </c>
      <c r="AK145">
        <v>110</v>
      </c>
      <c r="AM145" t="s">
        <v>517</v>
      </c>
    </row>
    <row r="146" spans="4:39" x14ac:dyDescent="0.25">
      <c r="D146" s="46">
        <f t="shared" si="53"/>
        <v>468</v>
      </c>
      <c r="E146" s="46" t="str">
        <f t="shared" si="54"/>
        <v>ESP</v>
      </c>
      <c r="F146" s="46">
        <f t="shared" si="55"/>
        <v>110</v>
      </c>
      <c r="G146" s="46" t="str">
        <f t="shared" si="56"/>
        <v>A1</v>
      </c>
      <c r="H146" s="46" t="str">
        <f t="shared" si="57"/>
        <v>RODRIGUEZ Jose Manuel</v>
      </c>
      <c r="I146" s="46" t="str">
        <f t="shared" si="58"/>
        <v>V+50</v>
      </c>
      <c r="J146" s="46">
        <f t="shared" si="59"/>
        <v>468</v>
      </c>
      <c r="K146" s="46" t="str">
        <f t="shared" si="60"/>
        <v>BARCIN</v>
      </c>
      <c r="L146" s="46" t="str">
        <f t="shared" si="61"/>
        <v/>
      </c>
      <c r="P146">
        <v>144</v>
      </c>
      <c r="Q146" t="str">
        <f t="shared" si="62"/>
        <v>ESP</v>
      </c>
      <c r="R146">
        <f t="shared" si="63"/>
        <v>110</v>
      </c>
      <c r="S146" t="str">
        <f t="shared" si="64"/>
        <v>A1</v>
      </c>
      <c r="T146" t="str">
        <f t="shared" si="65"/>
        <v>RODRIGUEZ Jose Manuel</v>
      </c>
      <c r="U146" t="str">
        <f t="shared" si="66"/>
        <v>V+50</v>
      </c>
      <c r="V146" s="86">
        <f t="shared" si="67"/>
        <v>468</v>
      </c>
      <c r="W146" t="str">
        <f t="shared" si="68"/>
        <v>BARCIN</v>
      </c>
      <c r="X146" t="str">
        <f t="shared" si="69"/>
        <v/>
      </c>
      <c r="Z146" s="79">
        <v>468</v>
      </c>
      <c r="AA146" s="80" t="s">
        <v>422</v>
      </c>
      <c r="AB146" s="80" t="s">
        <v>515</v>
      </c>
      <c r="AC146" s="80" t="s">
        <v>56</v>
      </c>
      <c r="AD146" s="80" t="s">
        <v>368</v>
      </c>
      <c r="AE146" s="80" t="s">
        <v>165</v>
      </c>
      <c r="AF146" s="80" t="s">
        <v>62</v>
      </c>
      <c r="AG146" s="81">
        <v>1964</v>
      </c>
      <c r="AH146" s="79">
        <v>929</v>
      </c>
      <c r="AJ146" t="s">
        <v>526</v>
      </c>
      <c r="AK146">
        <v>110</v>
      </c>
      <c r="AM146" t="s">
        <v>517</v>
      </c>
    </row>
    <row r="147" spans="4:39" x14ac:dyDescent="0.25">
      <c r="D147" s="46">
        <f t="shared" si="53"/>
        <v>4035</v>
      </c>
      <c r="E147" s="46" t="str">
        <f t="shared" si="54"/>
        <v>ESP</v>
      </c>
      <c r="F147" s="46">
        <f t="shared" si="55"/>
        <v>110</v>
      </c>
      <c r="G147" s="46" t="str">
        <f t="shared" si="56"/>
        <v>A1</v>
      </c>
      <c r="H147" s="46" t="str">
        <f t="shared" si="57"/>
        <v>CHAUME Arturo</v>
      </c>
      <c r="I147" s="46" t="str">
        <f t="shared" si="58"/>
        <v>V+60</v>
      </c>
      <c r="J147" s="46">
        <f t="shared" si="59"/>
        <v>4035</v>
      </c>
      <c r="K147" s="46" t="str">
        <f t="shared" si="60"/>
        <v>BARCIN</v>
      </c>
      <c r="L147" s="46" t="str">
        <f t="shared" si="61"/>
        <v/>
      </c>
      <c r="P147">
        <v>145</v>
      </c>
      <c r="Q147" t="str">
        <f t="shared" si="62"/>
        <v>ESP</v>
      </c>
      <c r="R147">
        <f t="shared" si="63"/>
        <v>110</v>
      </c>
      <c r="S147" t="str">
        <f t="shared" si="64"/>
        <v>A1</v>
      </c>
      <c r="T147" t="str">
        <f t="shared" si="65"/>
        <v>CHAUME Arturo</v>
      </c>
      <c r="U147" t="str">
        <f t="shared" si="66"/>
        <v>V+60</v>
      </c>
      <c r="V147" s="86">
        <f t="shared" si="67"/>
        <v>4035</v>
      </c>
      <c r="W147" t="str">
        <f t="shared" si="68"/>
        <v>BARCIN</v>
      </c>
      <c r="X147" t="str">
        <f t="shared" si="69"/>
        <v/>
      </c>
      <c r="Z147" s="79">
        <v>4035</v>
      </c>
      <c r="AA147" s="80" t="s">
        <v>166</v>
      </c>
      <c r="AB147" s="80" t="s">
        <v>515</v>
      </c>
      <c r="AC147" s="80" t="s">
        <v>56</v>
      </c>
      <c r="AD147" s="80" t="s">
        <v>388</v>
      </c>
      <c r="AE147" s="80" t="s">
        <v>165</v>
      </c>
      <c r="AF147" s="80" t="s">
        <v>62</v>
      </c>
      <c r="AG147" s="81">
        <v>1960</v>
      </c>
      <c r="AH147" s="79">
        <v>9789</v>
      </c>
      <c r="AJ147" t="s">
        <v>526</v>
      </c>
      <c r="AK147">
        <v>110</v>
      </c>
      <c r="AM147" t="s">
        <v>517</v>
      </c>
    </row>
    <row r="148" spans="4:39" x14ac:dyDescent="0.25">
      <c r="D148" s="46">
        <f t="shared" si="53"/>
        <v>6421</v>
      </c>
      <c r="E148" s="46" t="str">
        <f t="shared" si="54"/>
        <v>ESP</v>
      </c>
      <c r="F148" s="46">
        <f t="shared" si="55"/>
        <v>110</v>
      </c>
      <c r="G148" s="46" t="str">
        <f t="shared" si="56"/>
        <v>A1</v>
      </c>
      <c r="H148" s="46" t="str">
        <f t="shared" si="57"/>
        <v>SOLER Ramon</v>
      </c>
      <c r="I148" s="46" t="str">
        <f t="shared" si="58"/>
        <v>V+40</v>
      </c>
      <c r="J148" s="46">
        <f t="shared" si="59"/>
        <v>6421</v>
      </c>
      <c r="K148" s="46" t="str">
        <f t="shared" si="60"/>
        <v>BARCIN</v>
      </c>
      <c r="L148" s="46" t="str">
        <f t="shared" si="61"/>
        <v/>
      </c>
      <c r="P148">
        <v>146</v>
      </c>
      <c r="Q148" t="str">
        <f t="shared" si="62"/>
        <v>ESP</v>
      </c>
      <c r="R148">
        <f t="shared" si="63"/>
        <v>110</v>
      </c>
      <c r="S148" t="str">
        <f t="shared" si="64"/>
        <v>A1</v>
      </c>
      <c r="T148" t="str">
        <f t="shared" si="65"/>
        <v>SOLER Ramon</v>
      </c>
      <c r="U148" t="str">
        <f t="shared" si="66"/>
        <v>V+40</v>
      </c>
      <c r="V148" s="86">
        <f t="shared" si="67"/>
        <v>6421</v>
      </c>
      <c r="W148" t="str">
        <f t="shared" si="68"/>
        <v>BARCIN</v>
      </c>
      <c r="X148" t="str">
        <f t="shared" si="69"/>
        <v/>
      </c>
      <c r="Z148" s="79">
        <v>6421</v>
      </c>
      <c r="AA148" s="80" t="s">
        <v>171</v>
      </c>
      <c r="AB148" s="80" t="s">
        <v>515</v>
      </c>
      <c r="AC148" s="80" t="s">
        <v>56</v>
      </c>
      <c r="AD148" s="80" t="s">
        <v>376</v>
      </c>
      <c r="AE148" s="80" t="s">
        <v>165</v>
      </c>
      <c r="AF148" s="80" t="s">
        <v>62</v>
      </c>
      <c r="AG148" s="81">
        <v>1975</v>
      </c>
      <c r="AH148" s="79" t="s">
        <v>517</v>
      </c>
      <c r="AJ148" t="s">
        <v>526</v>
      </c>
      <c r="AK148">
        <v>110</v>
      </c>
      <c r="AM148" t="s">
        <v>517</v>
      </c>
    </row>
    <row r="149" spans="4:39" x14ac:dyDescent="0.25">
      <c r="D149" s="46">
        <f t="shared" si="53"/>
        <v>12789</v>
      </c>
      <c r="E149" s="46" t="str">
        <f t="shared" si="54"/>
        <v>NO NAC</v>
      </c>
      <c r="F149" s="46">
        <f t="shared" si="55"/>
        <v>110</v>
      </c>
      <c r="G149" s="46" t="str">
        <f t="shared" si="56"/>
        <v>A1</v>
      </c>
      <c r="H149" s="46" t="str">
        <f t="shared" si="57"/>
        <v>LAUNAIS Bruno</v>
      </c>
      <c r="I149" s="46" t="str">
        <f t="shared" si="58"/>
        <v>SEN</v>
      </c>
      <c r="J149" s="46">
        <f t="shared" si="59"/>
        <v>12789</v>
      </c>
      <c r="K149" s="46" t="str">
        <f t="shared" si="60"/>
        <v>BARCIN</v>
      </c>
      <c r="L149" s="46" t="str">
        <f t="shared" si="61"/>
        <v/>
      </c>
      <c r="P149">
        <v>147</v>
      </c>
      <c r="Q149" t="str">
        <f t="shared" si="62"/>
        <v>NO NAC</v>
      </c>
      <c r="R149">
        <f t="shared" si="63"/>
        <v>110</v>
      </c>
      <c r="S149" t="str">
        <f t="shared" si="64"/>
        <v>A1</v>
      </c>
      <c r="T149" t="str">
        <f t="shared" si="65"/>
        <v>LAUNAIS Bruno</v>
      </c>
      <c r="U149" t="str">
        <f t="shared" si="66"/>
        <v>SEN</v>
      </c>
      <c r="V149" s="86">
        <f t="shared" si="67"/>
        <v>12789</v>
      </c>
      <c r="W149" t="str">
        <f t="shared" si="68"/>
        <v>BARCIN</v>
      </c>
      <c r="X149" t="str">
        <f t="shared" si="69"/>
        <v/>
      </c>
      <c r="Z149" s="79">
        <v>12789</v>
      </c>
      <c r="AA149" s="80" t="s">
        <v>169</v>
      </c>
      <c r="AB149" s="80" t="s">
        <v>515</v>
      </c>
      <c r="AC149" s="80" t="s">
        <v>72</v>
      </c>
      <c r="AD149" s="80" t="s">
        <v>64</v>
      </c>
      <c r="AE149" s="80" t="s">
        <v>165</v>
      </c>
      <c r="AF149" s="80" t="s">
        <v>62</v>
      </c>
      <c r="AG149" s="81">
        <v>1986</v>
      </c>
      <c r="AH149" s="79" t="s">
        <v>517</v>
      </c>
      <c r="AJ149" t="s">
        <v>526</v>
      </c>
      <c r="AK149">
        <v>110</v>
      </c>
      <c r="AM149" t="s">
        <v>517</v>
      </c>
    </row>
    <row r="150" spans="4:39" x14ac:dyDescent="0.25">
      <c r="D150" s="46">
        <f t="shared" si="53"/>
        <v>261</v>
      </c>
      <c r="E150" s="46" t="str">
        <f t="shared" si="54"/>
        <v>ESP</v>
      </c>
      <c r="F150" s="46">
        <f t="shared" si="55"/>
        <v>202</v>
      </c>
      <c r="G150" s="46" t="str">
        <f t="shared" si="56"/>
        <v>B</v>
      </c>
      <c r="H150" s="46" t="str">
        <f t="shared" si="57"/>
        <v>CRUZ Josep Lluis</v>
      </c>
      <c r="I150" s="46" t="str">
        <f t="shared" si="58"/>
        <v>V+60</v>
      </c>
      <c r="J150" s="46">
        <f t="shared" si="59"/>
        <v>261</v>
      </c>
      <c r="K150" s="46" t="str">
        <f t="shared" si="60"/>
        <v>BASCA</v>
      </c>
      <c r="L150" s="46" t="str">
        <f t="shared" si="61"/>
        <v/>
      </c>
      <c r="P150">
        <v>148</v>
      </c>
      <c r="Q150" t="str">
        <f t="shared" si="62"/>
        <v>ESP</v>
      </c>
      <c r="R150">
        <f t="shared" si="63"/>
        <v>202</v>
      </c>
      <c r="S150" t="str">
        <f t="shared" si="64"/>
        <v>B</v>
      </c>
      <c r="T150" t="str">
        <f t="shared" si="65"/>
        <v>CRUZ Josep Lluis</v>
      </c>
      <c r="U150" t="str">
        <f t="shared" si="66"/>
        <v>V+60</v>
      </c>
      <c r="V150" s="86">
        <f t="shared" si="67"/>
        <v>261</v>
      </c>
      <c r="W150" t="str">
        <f t="shared" si="68"/>
        <v>BASCA</v>
      </c>
      <c r="X150" t="str">
        <f t="shared" si="69"/>
        <v/>
      </c>
      <c r="Z150" s="79">
        <v>261</v>
      </c>
      <c r="AA150" s="80" t="s">
        <v>423</v>
      </c>
      <c r="AB150" s="80" t="s">
        <v>515</v>
      </c>
      <c r="AC150" s="80" t="s">
        <v>56</v>
      </c>
      <c r="AD150" s="80" t="s">
        <v>388</v>
      </c>
      <c r="AE150" s="80" t="s">
        <v>91</v>
      </c>
      <c r="AF150" s="80" t="s">
        <v>16</v>
      </c>
      <c r="AG150" s="81">
        <v>1957</v>
      </c>
      <c r="AH150" s="79">
        <v>487</v>
      </c>
      <c r="AJ150" t="s">
        <v>526</v>
      </c>
      <c r="AK150">
        <v>202</v>
      </c>
      <c r="AM150" t="s">
        <v>517</v>
      </c>
    </row>
    <row r="151" spans="4:39" x14ac:dyDescent="0.25">
      <c r="D151" s="46">
        <f t="shared" si="53"/>
        <v>839</v>
      </c>
      <c r="E151" s="46" t="str">
        <f t="shared" si="54"/>
        <v>ESP</v>
      </c>
      <c r="F151" s="46">
        <f t="shared" si="55"/>
        <v>202</v>
      </c>
      <c r="G151" s="46" t="str">
        <f t="shared" si="56"/>
        <v>A1</v>
      </c>
      <c r="H151" s="46" t="str">
        <f t="shared" si="57"/>
        <v>ALECH Josep</v>
      </c>
      <c r="I151" s="46" t="str">
        <f t="shared" si="58"/>
        <v>V+40</v>
      </c>
      <c r="J151" s="46">
        <f t="shared" si="59"/>
        <v>839</v>
      </c>
      <c r="K151" s="46" t="str">
        <f t="shared" si="60"/>
        <v>BASCA</v>
      </c>
      <c r="L151" s="46" t="str">
        <f t="shared" si="61"/>
        <v/>
      </c>
      <c r="P151">
        <v>149</v>
      </c>
      <c r="Q151" t="str">
        <f t="shared" si="62"/>
        <v>ESP</v>
      </c>
      <c r="R151">
        <f t="shared" si="63"/>
        <v>202</v>
      </c>
      <c r="S151" t="str">
        <f t="shared" si="64"/>
        <v>A1</v>
      </c>
      <c r="T151" t="str">
        <f t="shared" si="65"/>
        <v>ALECH Josep</v>
      </c>
      <c r="U151" t="str">
        <f t="shared" si="66"/>
        <v>V+40</v>
      </c>
      <c r="V151" s="86">
        <f t="shared" si="67"/>
        <v>839</v>
      </c>
      <c r="W151" t="str">
        <f t="shared" si="68"/>
        <v>BASCA</v>
      </c>
      <c r="X151" t="str">
        <f t="shared" si="69"/>
        <v/>
      </c>
      <c r="Z151" s="79">
        <v>839</v>
      </c>
      <c r="AA151" s="80" t="s">
        <v>90</v>
      </c>
      <c r="AB151" s="80" t="s">
        <v>515</v>
      </c>
      <c r="AC151" s="80" t="s">
        <v>56</v>
      </c>
      <c r="AD151" s="80" t="s">
        <v>376</v>
      </c>
      <c r="AE151" s="80" t="s">
        <v>91</v>
      </c>
      <c r="AF151" s="80" t="s">
        <v>62</v>
      </c>
      <c r="AG151" s="81">
        <v>1977</v>
      </c>
      <c r="AH151" s="79"/>
      <c r="AJ151" t="s">
        <v>526</v>
      </c>
      <c r="AK151">
        <v>202</v>
      </c>
      <c r="AM151" t="s">
        <v>517</v>
      </c>
    </row>
    <row r="152" spans="4:39" x14ac:dyDescent="0.25">
      <c r="D152" s="46">
        <f t="shared" si="53"/>
        <v>1505</v>
      </c>
      <c r="E152" s="46" t="str">
        <f t="shared" si="54"/>
        <v>ESP</v>
      </c>
      <c r="F152" s="46">
        <f t="shared" si="55"/>
        <v>202</v>
      </c>
      <c r="G152" s="46" t="str">
        <f t="shared" si="56"/>
        <v>A1</v>
      </c>
      <c r="H152" s="46" t="str">
        <f t="shared" si="57"/>
        <v>HURTOS Oriol</v>
      </c>
      <c r="I152" s="46" t="str">
        <f t="shared" si="58"/>
        <v>SEN</v>
      </c>
      <c r="J152" s="46">
        <f t="shared" si="59"/>
        <v>1505</v>
      </c>
      <c r="K152" s="46" t="str">
        <f t="shared" si="60"/>
        <v>BASCA</v>
      </c>
      <c r="L152" s="46" t="str">
        <f t="shared" si="61"/>
        <v/>
      </c>
      <c r="P152">
        <v>150</v>
      </c>
      <c r="Q152" t="str">
        <f t="shared" si="62"/>
        <v>ESP</v>
      </c>
      <c r="R152">
        <f t="shared" si="63"/>
        <v>202</v>
      </c>
      <c r="S152" t="str">
        <f t="shared" si="64"/>
        <v>A1</v>
      </c>
      <c r="T152" t="str">
        <f t="shared" si="65"/>
        <v>HURTOS Oriol</v>
      </c>
      <c r="U152" t="str">
        <f t="shared" si="66"/>
        <v>SEN</v>
      </c>
      <c r="V152" s="86">
        <f t="shared" si="67"/>
        <v>1505</v>
      </c>
      <c r="W152" t="str">
        <f t="shared" si="68"/>
        <v>BASCA</v>
      </c>
      <c r="X152" t="str">
        <f t="shared" si="69"/>
        <v/>
      </c>
      <c r="Z152" s="79">
        <v>1505</v>
      </c>
      <c r="AA152" s="80" t="s">
        <v>97</v>
      </c>
      <c r="AB152" s="80" t="s">
        <v>515</v>
      </c>
      <c r="AC152" s="80" t="s">
        <v>56</v>
      </c>
      <c r="AD152" s="80" t="s">
        <v>64</v>
      </c>
      <c r="AE152" s="80" t="s">
        <v>91</v>
      </c>
      <c r="AF152" s="80" t="s">
        <v>62</v>
      </c>
      <c r="AG152" s="81">
        <v>1993</v>
      </c>
      <c r="AH152" s="79"/>
      <c r="AJ152" t="s">
        <v>526</v>
      </c>
      <c r="AK152">
        <v>202</v>
      </c>
      <c r="AM152" t="s">
        <v>517</v>
      </c>
    </row>
    <row r="153" spans="4:39" x14ac:dyDescent="0.25">
      <c r="D153" s="46">
        <f t="shared" si="53"/>
        <v>1620</v>
      </c>
      <c r="E153" s="46" t="str">
        <f t="shared" si="54"/>
        <v>ESP</v>
      </c>
      <c r="F153" s="46">
        <f t="shared" si="55"/>
        <v>202</v>
      </c>
      <c r="G153" s="46" t="str">
        <f t="shared" si="56"/>
        <v>A2</v>
      </c>
      <c r="H153" s="46" t="str">
        <f t="shared" si="57"/>
        <v>COLINAS Helena</v>
      </c>
      <c r="I153" s="46" t="str">
        <f t="shared" si="58"/>
        <v>SEN</v>
      </c>
      <c r="J153" s="46">
        <f t="shared" si="59"/>
        <v>1620</v>
      </c>
      <c r="K153" s="46" t="str">
        <f t="shared" si="60"/>
        <v>BASCA</v>
      </c>
      <c r="L153" s="46" t="str">
        <f t="shared" si="61"/>
        <v/>
      </c>
      <c r="P153">
        <v>151</v>
      </c>
      <c r="Q153" t="str">
        <f t="shared" si="62"/>
        <v>ESP</v>
      </c>
      <c r="R153">
        <f t="shared" si="63"/>
        <v>202</v>
      </c>
      <c r="S153" t="str">
        <f t="shared" si="64"/>
        <v>A2</v>
      </c>
      <c r="T153" t="str">
        <f t="shared" si="65"/>
        <v>COLINAS Helena</v>
      </c>
      <c r="U153" t="str">
        <f t="shared" si="66"/>
        <v>SEN</v>
      </c>
      <c r="V153" s="86">
        <f t="shared" si="67"/>
        <v>1620</v>
      </c>
      <c r="W153" t="str">
        <f t="shared" si="68"/>
        <v>BASCA</v>
      </c>
      <c r="X153" t="str">
        <f t="shared" si="69"/>
        <v/>
      </c>
      <c r="Z153" s="79">
        <v>1620</v>
      </c>
      <c r="AA153" s="80" t="s">
        <v>326</v>
      </c>
      <c r="AB153" s="80" t="s">
        <v>516</v>
      </c>
      <c r="AC153" s="80" t="s">
        <v>56</v>
      </c>
      <c r="AD153" s="80" t="s">
        <v>64</v>
      </c>
      <c r="AE153" s="80" t="s">
        <v>91</v>
      </c>
      <c r="AF153" s="80" t="s">
        <v>77</v>
      </c>
      <c r="AG153" s="81">
        <v>1996</v>
      </c>
      <c r="AH153" s="79"/>
      <c r="AJ153" t="s">
        <v>526</v>
      </c>
      <c r="AK153">
        <v>202</v>
      </c>
      <c r="AM153" t="s">
        <v>517</v>
      </c>
    </row>
    <row r="154" spans="4:39" x14ac:dyDescent="0.25">
      <c r="D154" s="46">
        <f t="shared" si="53"/>
        <v>6846</v>
      </c>
      <c r="E154" s="46" t="str">
        <f t="shared" si="54"/>
        <v>ESP</v>
      </c>
      <c r="F154" s="46">
        <f t="shared" si="55"/>
        <v>202</v>
      </c>
      <c r="G154" s="46" t="str">
        <f t="shared" si="56"/>
        <v>B</v>
      </c>
      <c r="H154" s="46" t="str">
        <f t="shared" si="57"/>
        <v>GELI Marçal</v>
      </c>
      <c r="I154" s="46" t="str">
        <f t="shared" si="58"/>
        <v>INF-1</v>
      </c>
      <c r="J154" s="46">
        <f t="shared" si="59"/>
        <v>6846</v>
      </c>
      <c r="K154" s="46" t="str">
        <f t="shared" si="60"/>
        <v>BASCA</v>
      </c>
      <c r="L154" s="46" t="str">
        <f t="shared" si="61"/>
        <v/>
      </c>
      <c r="P154">
        <v>152</v>
      </c>
      <c r="Q154" t="str">
        <f t="shared" si="62"/>
        <v>ESP</v>
      </c>
      <c r="R154">
        <f t="shared" si="63"/>
        <v>202</v>
      </c>
      <c r="S154" t="str">
        <f t="shared" si="64"/>
        <v>B</v>
      </c>
      <c r="T154" t="str">
        <f t="shared" si="65"/>
        <v>GELI Marçal</v>
      </c>
      <c r="U154" t="str">
        <f t="shared" si="66"/>
        <v>INF-1</v>
      </c>
      <c r="V154" s="86">
        <f t="shared" si="67"/>
        <v>6846</v>
      </c>
      <c r="W154" t="str">
        <f t="shared" si="68"/>
        <v>BASCA</v>
      </c>
      <c r="X154" t="str">
        <f t="shared" si="69"/>
        <v/>
      </c>
      <c r="Z154" s="79">
        <v>6846</v>
      </c>
      <c r="AA154" s="80" t="s">
        <v>424</v>
      </c>
      <c r="AB154" s="80" t="s">
        <v>515</v>
      </c>
      <c r="AC154" s="80" t="s">
        <v>56</v>
      </c>
      <c r="AD154" s="80" t="s">
        <v>370</v>
      </c>
      <c r="AE154" s="80" t="s">
        <v>91</v>
      </c>
      <c r="AF154" s="80" t="s">
        <v>16</v>
      </c>
      <c r="AG154" s="81">
        <v>2007</v>
      </c>
      <c r="AH154" s="79"/>
      <c r="AJ154" t="s">
        <v>526</v>
      </c>
      <c r="AK154">
        <v>202</v>
      </c>
      <c r="AM154" t="s">
        <v>517</v>
      </c>
    </row>
    <row r="155" spans="4:39" x14ac:dyDescent="0.25">
      <c r="D155" s="46">
        <f t="shared" si="53"/>
        <v>7304</v>
      </c>
      <c r="E155" s="46" t="str">
        <f t="shared" si="54"/>
        <v>ESP</v>
      </c>
      <c r="F155" s="46">
        <f t="shared" si="55"/>
        <v>202</v>
      </c>
      <c r="G155" s="46" t="str">
        <f t="shared" si="56"/>
        <v>A2</v>
      </c>
      <c r="H155" s="46" t="str">
        <f t="shared" si="57"/>
        <v>MACIA Nuria</v>
      </c>
      <c r="I155" s="46" t="str">
        <f t="shared" si="58"/>
        <v>INF-2</v>
      </c>
      <c r="J155" s="46">
        <f t="shared" si="59"/>
        <v>7304</v>
      </c>
      <c r="K155" s="46" t="str">
        <f t="shared" si="60"/>
        <v>BASCA</v>
      </c>
      <c r="L155" s="46" t="str">
        <f t="shared" si="61"/>
        <v/>
      </c>
      <c r="P155">
        <v>153</v>
      </c>
      <c r="Q155" t="str">
        <f t="shared" si="62"/>
        <v>ESP</v>
      </c>
      <c r="R155">
        <f t="shared" si="63"/>
        <v>202</v>
      </c>
      <c r="S155" t="str">
        <f t="shared" si="64"/>
        <v>A2</v>
      </c>
      <c r="T155" t="str">
        <f t="shared" si="65"/>
        <v>MACIA Nuria</v>
      </c>
      <c r="U155" t="str">
        <f t="shared" si="66"/>
        <v>INF-2</v>
      </c>
      <c r="V155" s="86">
        <f t="shared" si="67"/>
        <v>7304</v>
      </c>
      <c r="W155" t="str">
        <f t="shared" si="68"/>
        <v>BASCA</v>
      </c>
      <c r="X155" t="str">
        <f t="shared" si="69"/>
        <v/>
      </c>
      <c r="Z155" s="79">
        <v>7304</v>
      </c>
      <c r="AA155" s="80" t="s">
        <v>327</v>
      </c>
      <c r="AB155" s="80" t="s">
        <v>516</v>
      </c>
      <c r="AC155" s="80" t="s">
        <v>56</v>
      </c>
      <c r="AD155" s="80" t="s">
        <v>371</v>
      </c>
      <c r="AE155" s="80" t="s">
        <v>91</v>
      </c>
      <c r="AF155" s="80" t="s">
        <v>77</v>
      </c>
      <c r="AG155" s="81">
        <v>2006</v>
      </c>
      <c r="AH155" s="79"/>
      <c r="AJ155" t="s">
        <v>526</v>
      </c>
      <c r="AK155">
        <v>202</v>
      </c>
      <c r="AM155" t="s">
        <v>517</v>
      </c>
    </row>
    <row r="156" spans="4:39" x14ac:dyDescent="0.25">
      <c r="D156" s="46">
        <f t="shared" si="53"/>
        <v>7457</v>
      </c>
      <c r="E156" s="46" t="str">
        <f t="shared" si="54"/>
        <v>ESP</v>
      </c>
      <c r="F156" s="46">
        <f t="shared" si="55"/>
        <v>202</v>
      </c>
      <c r="G156" s="46" t="str">
        <f t="shared" si="56"/>
        <v>A2</v>
      </c>
      <c r="H156" s="46" t="str">
        <f t="shared" si="57"/>
        <v>NOGUER Neus</v>
      </c>
      <c r="I156" s="46" t="str">
        <f t="shared" si="58"/>
        <v>S21-1</v>
      </c>
      <c r="J156" s="46">
        <f t="shared" si="59"/>
        <v>7457</v>
      </c>
      <c r="K156" s="46" t="str">
        <f t="shared" si="60"/>
        <v>BASCA</v>
      </c>
      <c r="L156" s="46" t="str">
        <f t="shared" si="61"/>
        <v/>
      </c>
      <c r="P156">
        <v>154</v>
      </c>
      <c r="Q156" t="str">
        <f t="shared" si="62"/>
        <v>ESP</v>
      </c>
      <c r="R156">
        <f t="shared" si="63"/>
        <v>202</v>
      </c>
      <c r="S156" t="str">
        <f t="shared" si="64"/>
        <v>A2</v>
      </c>
      <c r="T156" t="str">
        <f t="shared" si="65"/>
        <v>NOGUER Neus</v>
      </c>
      <c r="U156" t="str">
        <f t="shared" si="66"/>
        <v>S21-1</v>
      </c>
      <c r="V156" s="86">
        <f t="shared" si="67"/>
        <v>7457</v>
      </c>
      <c r="W156" t="str">
        <f t="shared" si="68"/>
        <v>BASCA</v>
      </c>
      <c r="X156" t="str">
        <f t="shared" si="69"/>
        <v/>
      </c>
      <c r="Z156" s="79">
        <v>7457</v>
      </c>
      <c r="AA156" s="80" t="s">
        <v>328</v>
      </c>
      <c r="AB156" s="80" t="s">
        <v>516</v>
      </c>
      <c r="AC156" s="80" t="s">
        <v>56</v>
      </c>
      <c r="AD156" s="80" t="s">
        <v>377</v>
      </c>
      <c r="AE156" s="80" t="s">
        <v>91</v>
      </c>
      <c r="AF156" s="80" t="s">
        <v>77</v>
      </c>
      <c r="AG156" s="81">
        <v>2002</v>
      </c>
      <c r="AH156" s="79"/>
      <c r="AJ156" t="s">
        <v>526</v>
      </c>
      <c r="AK156">
        <v>202</v>
      </c>
      <c r="AM156" t="s">
        <v>517</v>
      </c>
    </row>
    <row r="157" spans="4:39" x14ac:dyDescent="0.25">
      <c r="D157" s="46">
        <f t="shared" si="53"/>
        <v>7458</v>
      </c>
      <c r="E157" s="46" t="str">
        <f t="shared" si="54"/>
        <v>ESP</v>
      </c>
      <c r="F157" s="46">
        <f t="shared" si="55"/>
        <v>202</v>
      </c>
      <c r="G157" s="46" t="str">
        <f t="shared" si="56"/>
        <v>A1</v>
      </c>
      <c r="H157" s="46" t="str">
        <f t="shared" si="57"/>
        <v>GELI Genis</v>
      </c>
      <c r="I157" s="46" t="str">
        <f t="shared" si="58"/>
        <v>S21-3</v>
      </c>
      <c r="J157" s="46">
        <f t="shared" si="59"/>
        <v>7458</v>
      </c>
      <c r="K157" s="46" t="str">
        <f t="shared" si="60"/>
        <v>BASCA</v>
      </c>
      <c r="L157" s="46" t="str">
        <f t="shared" si="61"/>
        <v/>
      </c>
      <c r="P157">
        <v>155</v>
      </c>
      <c r="Q157" t="str">
        <f t="shared" si="62"/>
        <v>ESP</v>
      </c>
      <c r="R157">
        <f t="shared" si="63"/>
        <v>202</v>
      </c>
      <c r="S157" t="str">
        <f t="shared" si="64"/>
        <v>A1</v>
      </c>
      <c r="T157" t="str">
        <f t="shared" si="65"/>
        <v>GELI Genis</v>
      </c>
      <c r="U157" t="str">
        <f t="shared" si="66"/>
        <v>S21-3</v>
      </c>
      <c r="V157" s="86">
        <f t="shared" si="67"/>
        <v>7458</v>
      </c>
      <c r="W157" t="str">
        <f t="shared" si="68"/>
        <v>BASCA</v>
      </c>
      <c r="X157" t="str">
        <f t="shared" si="69"/>
        <v/>
      </c>
      <c r="Z157" s="79">
        <v>7458</v>
      </c>
      <c r="AA157" s="80" t="s">
        <v>96</v>
      </c>
      <c r="AB157" s="80" t="s">
        <v>515</v>
      </c>
      <c r="AC157" s="80" t="s">
        <v>56</v>
      </c>
      <c r="AD157" s="80" t="s">
        <v>372</v>
      </c>
      <c r="AE157" s="80" t="s">
        <v>91</v>
      </c>
      <c r="AF157" s="80" t="s">
        <v>62</v>
      </c>
      <c r="AG157" s="81">
        <v>2000</v>
      </c>
      <c r="AH157" s="79"/>
      <c r="AJ157" t="s">
        <v>526</v>
      </c>
      <c r="AK157">
        <v>202</v>
      </c>
      <c r="AM157" t="s">
        <v>517</v>
      </c>
    </row>
    <row r="158" spans="4:39" x14ac:dyDescent="0.25">
      <c r="D158" s="46">
        <f t="shared" si="53"/>
        <v>8066</v>
      </c>
      <c r="E158" s="46" t="str">
        <f t="shared" si="54"/>
        <v>ESP</v>
      </c>
      <c r="F158" s="46">
        <f t="shared" si="55"/>
        <v>202</v>
      </c>
      <c r="G158" s="46" t="str">
        <f t="shared" si="56"/>
        <v>B</v>
      </c>
      <c r="H158" s="46" t="str">
        <f t="shared" si="57"/>
        <v>AMAT Briac</v>
      </c>
      <c r="I158" s="46" t="str">
        <f t="shared" si="58"/>
        <v>JUV-2</v>
      </c>
      <c r="J158" s="46">
        <f t="shared" si="59"/>
        <v>8066</v>
      </c>
      <c r="K158" s="46" t="str">
        <f t="shared" si="60"/>
        <v>BASCA</v>
      </c>
      <c r="L158" s="46" t="str">
        <f t="shared" si="61"/>
        <v/>
      </c>
      <c r="P158">
        <v>156</v>
      </c>
      <c r="Q158" t="str">
        <f t="shared" si="62"/>
        <v>ESP</v>
      </c>
      <c r="R158">
        <f t="shared" si="63"/>
        <v>202</v>
      </c>
      <c r="S158" t="str">
        <f t="shared" si="64"/>
        <v>B</v>
      </c>
      <c r="T158" t="str">
        <f t="shared" si="65"/>
        <v>AMAT Briac</v>
      </c>
      <c r="U158" t="str">
        <f t="shared" si="66"/>
        <v>JUV-2</v>
      </c>
      <c r="V158" s="86">
        <f t="shared" si="67"/>
        <v>8066</v>
      </c>
      <c r="W158" t="str">
        <f t="shared" si="68"/>
        <v>BASCA</v>
      </c>
      <c r="X158" t="str">
        <f t="shared" si="69"/>
        <v/>
      </c>
      <c r="Z158" s="79">
        <v>8066</v>
      </c>
      <c r="AA158" s="80" t="s">
        <v>92</v>
      </c>
      <c r="AB158" s="80" t="s">
        <v>515</v>
      </c>
      <c r="AC158" s="80" t="s">
        <v>56</v>
      </c>
      <c r="AD158" s="80" t="s">
        <v>380</v>
      </c>
      <c r="AE158" s="80" t="s">
        <v>91</v>
      </c>
      <c r="AF158" s="80" t="s">
        <v>16</v>
      </c>
      <c r="AG158" s="81">
        <v>2004</v>
      </c>
      <c r="AH158" s="79"/>
      <c r="AJ158" t="s">
        <v>526</v>
      </c>
      <c r="AK158">
        <v>202</v>
      </c>
      <c r="AM158" t="s">
        <v>517</v>
      </c>
    </row>
    <row r="159" spans="4:39" x14ac:dyDescent="0.25">
      <c r="D159" s="46">
        <f t="shared" si="53"/>
        <v>8154</v>
      </c>
      <c r="E159" s="46" t="str">
        <f t="shared" si="54"/>
        <v>ESP</v>
      </c>
      <c r="F159" s="46">
        <f t="shared" si="55"/>
        <v>202</v>
      </c>
      <c r="G159" s="46" t="str">
        <f t="shared" si="56"/>
        <v>A2</v>
      </c>
      <c r="H159" s="46" t="str">
        <f t="shared" si="57"/>
        <v>VIDAL Abril</v>
      </c>
      <c r="I159" s="46" t="str">
        <f t="shared" si="58"/>
        <v>INF-2</v>
      </c>
      <c r="J159" s="46">
        <f t="shared" si="59"/>
        <v>8154</v>
      </c>
      <c r="K159" s="46" t="str">
        <f t="shared" si="60"/>
        <v>BASCA</v>
      </c>
      <c r="L159" s="46" t="str">
        <f t="shared" si="61"/>
        <v/>
      </c>
      <c r="P159">
        <v>157</v>
      </c>
      <c r="Q159" t="str">
        <f t="shared" si="62"/>
        <v>ESP</v>
      </c>
      <c r="R159">
        <f t="shared" si="63"/>
        <v>202</v>
      </c>
      <c r="S159" t="str">
        <f t="shared" si="64"/>
        <v>A2</v>
      </c>
      <c r="T159" t="str">
        <f t="shared" si="65"/>
        <v>VIDAL Abril</v>
      </c>
      <c r="U159" t="str">
        <f t="shared" si="66"/>
        <v>INF-2</v>
      </c>
      <c r="V159" s="86">
        <f t="shared" si="67"/>
        <v>8154</v>
      </c>
      <c r="W159" t="str">
        <f t="shared" si="68"/>
        <v>BASCA</v>
      </c>
      <c r="X159" t="str">
        <f t="shared" si="69"/>
        <v/>
      </c>
      <c r="Z159" s="79">
        <v>8154</v>
      </c>
      <c r="AA159" s="80" t="s">
        <v>329</v>
      </c>
      <c r="AB159" s="80" t="s">
        <v>516</v>
      </c>
      <c r="AC159" s="80" t="s">
        <v>56</v>
      </c>
      <c r="AD159" s="80" t="s">
        <v>371</v>
      </c>
      <c r="AE159" s="80" t="s">
        <v>91</v>
      </c>
      <c r="AF159" s="80" t="s">
        <v>77</v>
      </c>
      <c r="AG159" s="81">
        <v>2006</v>
      </c>
      <c r="AH159" s="79"/>
      <c r="AJ159" t="s">
        <v>526</v>
      </c>
      <c r="AK159">
        <v>202</v>
      </c>
      <c r="AM159" t="s">
        <v>517</v>
      </c>
    </row>
    <row r="160" spans="4:39" x14ac:dyDescent="0.25">
      <c r="D160" s="46">
        <f t="shared" si="53"/>
        <v>8842</v>
      </c>
      <c r="E160" s="46" t="str">
        <f t="shared" si="54"/>
        <v>ESP</v>
      </c>
      <c r="F160" s="46">
        <f t="shared" si="55"/>
        <v>202</v>
      </c>
      <c r="G160" s="46" t="str">
        <f t="shared" si="56"/>
        <v>A1</v>
      </c>
      <c r="H160" s="46" t="str">
        <f t="shared" si="57"/>
        <v>CORTADA Lluis</v>
      </c>
      <c r="I160" s="46" t="str">
        <f t="shared" si="58"/>
        <v>JUV-2</v>
      </c>
      <c r="J160" s="46">
        <f t="shared" si="59"/>
        <v>8842</v>
      </c>
      <c r="K160" s="46" t="str">
        <f t="shared" si="60"/>
        <v>BASCA</v>
      </c>
      <c r="L160" s="46" t="str">
        <f t="shared" si="61"/>
        <v/>
      </c>
      <c r="P160">
        <v>158</v>
      </c>
      <c r="Q160" t="str">
        <f t="shared" si="62"/>
        <v>ESP</v>
      </c>
      <c r="R160">
        <f t="shared" si="63"/>
        <v>202</v>
      </c>
      <c r="S160" t="str">
        <f t="shared" si="64"/>
        <v>A1</v>
      </c>
      <c r="T160" t="str">
        <f t="shared" si="65"/>
        <v>CORTADA Lluis</v>
      </c>
      <c r="U160" t="str">
        <f t="shared" si="66"/>
        <v>JUV-2</v>
      </c>
      <c r="V160" s="86">
        <f t="shared" si="67"/>
        <v>8842</v>
      </c>
      <c r="W160" t="str">
        <f t="shared" si="68"/>
        <v>BASCA</v>
      </c>
      <c r="X160" t="str">
        <f t="shared" si="69"/>
        <v/>
      </c>
      <c r="Z160" s="79">
        <v>8842</v>
      </c>
      <c r="AA160" s="80" t="s">
        <v>93</v>
      </c>
      <c r="AB160" s="80" t="s">
        <v>515</v>
      </c>
      <c r="AC160" s="80" t="s">
        <v>56</v>
      </c>
      <c r="AD160" s="80" t="s">
        <v>380</v>
      </c>
      <c r="AE160" s="80" t="s">
        <v>91</v>
      </c>
      <c r="AF160" s="80" t="s">
        <v>62</v>
      </c>
      <c r="AG160" s="81">
        <v>2004</v>
      </c>
      <c r="AH160" s="79"/>
      <c r="AJ160" t="s">
        <v>526</v>
      </c>
      <c r="AK160">
        <v>202</v>
      </c>
      <c r="AM160" t="s">
        <v>517</v>
      </c>
    </row>
    <row r="161" spans="4:39" x14ac:dyDescent="0.25">
      <c r="D161" s="46">
        <f t="shared" si="53"/>
        <v>10175</v>
      </c>
      <c r="E161" s="46" t="str">
        <f t="shared" si="54"/>
        <v>ESP</v>
      </c>
      <c r="F161" s="46">
        <f t="shared" si="55"/>
        <v>202</v>
      </c>
      <c r="G161" s="46" t="str">
        <f t="shared" si="56"/>
        <v>A1</v>
      </c>
      <c r="H161" s="46" t="str">
        <f t="shared" si="57"/>
        <v>IMLAHI Jordi</v>
      </c>
      <c r="I161" s="46" t="str">
        <f t="shared" si="58"/>
        <v>S21-1</v>
      </c>
      <c r="J161" s="46">
        <f t="shared" si="59"/>
        <v>10175</v>
      </c>
      <c r="K161" s="46" t="str">
        <f t="shared" si="60"/>
        <v>BASCA</v>
      </c>
      <c r="L161" s="46" t="str">
        <f t="shared" si="61"/>
        <v/>
      </c>
      <c r="P161">
        <v>159</v>
      </c>
      <c r="Q161" t="str">
        <f t="shared" si="62"/>
        <v>ESP</v>
      </c>
      <c r="R161">
        <f t="shared" si="63"/>
        <v>202</v>
      </c>
      <c r="S161" t="str">
        <f t="shared" si="64"/>
        <v>A1</v>
      </c>
      <c r="T161" t="str">
        <f t="shared" si="65"/>
        <v>IMLAHI Jordi</v>
      </c>
      <c r="U161" t="str">
        <f t="shared" si="66"/>
        <v>S21-1</v>
      </c>
      <c r="V161" s="86">
        <f t="shared" si="67"/>
        <v>10175</v>
      </c>
      <c r="W161" t="str">
        <f t="shared" si="68"/>
        <v>BASCA</v>
      </c>
      <c r="X161" t="str">
        <f t="shared" si="69"/>
        <v/>
      </c>
      <c r="Z161" s="79">
        <v>10175</v>
      </c>
      <c r="AA161" s="80" t="s">
        <v>98</v>
      </c>
      <c r="AB161" s="80" t="s">
        <v>515</v>
      </c>
      <c r="AC161" s="80" t="s">
        <v>56</v>
      </c>
      <c r="AD161" s="80" t="s">
        <v>377</v>
      </c>
      <c r="AE161" s="80" t="s">
        <v>91</v>
      </c>
      <c r="AF161" s="80" t="s">
        <v>62</v>
      </c>
      <c r="AG161" s="81">
        <v>2002</v>
      </c>
      <c r="AH161" s="79"/>
      <c r="AJ161" t="s">
        <v>526</v>
      </c>
      <c r="AK161">
        <v>202</v>
      </c>
      <c r="AM161" t="s">
        <v>517</v>
      </c>
    </row>
    <row r="162" spans="4:39" x14ac:dyDescent="0.25">
      <c r="D162" s="46">
        <f t="shared" si="53"/>
        <v>11832</v>
      </c>
      <c r="E162" s="46" t="str">
        <f t="shared" si="54"/>
        <v>ESP</v>
      </c>
      <c r="F162" s="46">
        <f t="shared" si="55"/>
        <v>202</v>
      </c>
      <c r="G162" s="46" t="str">
        <f t="shared" si="56"/>
        <v>B</v>
      </c>
      <c r="H162" s="46" t="str">
        <f t="shared" si="57"/>
        <v>GALLEGOS Isaac</v>
      </c>
      <c r="I162" s="46" t="str">
        <f t="shared" si="58"/>
        <v>ALE-1</v>
      </c>
      <c r="J162" s="46">
        <f t="shared" si="59"/>
        <v>11832</v>
      </c>
      <c r="K162" s="46" t="str">
        <f t="shared" si="60"/>
        <v>BASCA</v>
      </c>
      <c r="L162" s="46" t="str">
        <f t="shared" si="61"/>
        <v/>
      </c>
      <c r="P162">
        <v>160</v>
      </c>
      <c r="Q162" t="str">
        <f t="shared" si="62"/>
        <v>ESP</v>
      </c>
      <c r="R162">
        <f t="shared" si="63"/>
        <v>202</v>
      </c>
      <c r="S162" t="str">
        <f t="shared" si="64"/>
        <v>B</v>
      </c>
      <c r="T162" t="str">
        <f t="shared" si="65"/>
        <v>GALLEGOS Isaac</v>
      </c>
      <c r="U162" t="str">
        <f t="shared" si="66"/>
        <v>ALE-1</v>
      </c>
      <c r="V162" s="86">
        <f t="shared" si="67"/>
        <v>11832</v>
      </c>
      <c r="W162" t="str">
        <f t="shared" si="68"/>
        <v>BASCA</v>
      </c>
      <c r="X162" t="str">
        <f t="shared" si="69"/>
        <v/>
      </c>
      <c r="Z162" s="79">
        <v>11832</v>
      </c>
      <c r="AA162" s="80" t="s">
        <v>95</v>
      </c>
      <c r="AB162" s="80" t="s">
        <v>515</v>
      </c>
      <c r="AC162" s="80" t="s">
        <v>56</v>
      </c>
      <c r="AD162" s="80" t="s">
        <v>379</v>
      </c>
      <c r="AE162" s="80" t="s">
        <v>91</v>
      </c>
      <c r="AF162" s="80" t="s">
        <v>16</v>
      </c>
      <c r="AG162" s="81">
        <v>2009</v>
      </c>
      <c r="AH162" s="79"/>
      <c r="AJ162" t="s">
        <v>526</v>
      </c>
      <c r="AK162">
        <v>202</v>
      </c>
      <c r="AM162" t="s">
        <v>517</v>
      </c>
    </row>
    <row r="163" spans="4:39" x14ac:dyDescent="0.25">
      <c r="D163" s="46">
        <f t="shared" si="53"/>
        <v>11835</v>
      </c>
      <c r="E163" s="46" t="str">
        <f t="shared" si="54"/>
        <v>ESP</v>
      </c>
      <c r="F163" s="46">
        <f t="shared" si="55"/>
        <v>202</v>
      </c>
      <c r="G163" s="46" t="str">
        <f t="shared" si="56"/>
        <v>B</v>
      </c>
      <c r="H163" s="46" t="str">
        <f t="shared" si="57"/>
        <v>BIURRUN Daniel</v>
      </c>
      <c r="I163" s="46" t="str">
        <f t="shared" si="58"/>
        <v>ALE-2</v>
      </c>
      <c r="J163" s="46">
        <f t="shared" si="59"/>
        <v>11835</v>
      </c>
      <c r="K163" s="46" t="str">
        <f t="shared" si="60"/>
        <v>BASCA</v>
      </c>
      <c r="L163" s="46" t="str">
        <f t="shared" si="61"/>
        <v/>
      </c>
      <c r="P163">
        <v>161</v>
      </c>
      <c r="Q163" t="str">
        <f t="shared" si="62"/>
        <v>ESP</v>
      </c>
      <c r="R163">
        <f t="shared" si="63"/>
        <v>202</v>
      </c>
      <c r="S163" t="str">
        <f t="shared" si="64"/>
        <v>B</v>
      </c>
      <c r="T163" t="str">
        <f t="shared" si="65"/>
        <v>BIURRUN Daniel</v>
      </c>
      <c r="U163" t="str">
        <f t="shared" si="66"/>
        <v>ALE-2</v>
      </c>
      <c r="V163" s="86">
        <f t="shared" si="67"/>
        <v>11835</v>
      </c>
      <c r="W163" t="str">
        <f t="shared" si="68"/>
        <v>BASCA</v>
      </c>
      <c r="X163" t="str">
        <f t="shared" si="69"/>
        <v/>
      </c>
      <c r="Z163" s="79">
        <v>11835</v>
      </c>
      <c r="AA163" s="80" t="s">
        <v>425</v>
      </c>
      <c r="AB163" s="80" t="s">
        <v>515</v>
      </c>
      <c r="AC163" s="80" t="s">
        <v>56</v>
      </c>
      <c r="AD163" s="80" t="s">
        <v>378</v>
      </c>
      <c r="AE163" s="80" t="s">
        <v>91</v>
      </c>
      <c r="AF163" s="80" t="s">
        <v>16</v>
      </c>
      <c r="AG163" s="81">
        <v>2008</v>
      </c>
      <c r="AH163" s="79"/>
      <c r="AJ163" t="s">
        <v>526</v>
      </c>
      <c r="AK163">
        <v>202</v>
      </c>
      <c r="AM163" t="s">
        <v>517</v>
      </c>
    </row>
    <row r="164" spans="4:39" x14ac:dyDescent="0.25">
      <c r="D164" s="46">
        <f t="shared" si="53"/>
        <v>11842</v>
      </c>
      <c r="E164" s="46" t="str">
        <f t="shared" si="54"/>
        <v>ESP</v>
      </c>
      <c r="F164" s="46">
        <f t="shared" si="55"/>
        <v>202</v>
      </c>
      <c r="G164" s="46" t="str">
        <f t="shared" si="56"/>
        <v>B</v>
      </c>
      <c r="H164" s="46" t="str">
        <f t="shared" si="57"/>
        <v>FIGUERAS Jan</v>
      </c>
      <c r="I164" s="46" t="str">
        <f t="shared" si="58"/>
        <v>ALE-1</v>
      </c>
      <c r="J164" s="46">
        <f t="shared" si="59"/>
        <v>11842</v>
      </c>
      <c r="K164" s="46" t="str">
        <f t="shared" si="60"/>
        <v>BASCA</v>
      </c>
      <c r="L164" s="46" t="str">
        <f t="shared" si="61"/>
        <v/>
      </c>
      <c r="P164">
        <v>162</v>
      </c>
      <c r="Q164" t="str">
        <f t="shared" si="62"/>
        <v>ESP</v>
      </c>
      <c r="R164">
        <f t="shared" si="63"/>
        <v>202</v>
      </c>
      <c r="S164" t="str">
        <f t="shared" si="64"/>
        <v>B</v>
      </c>
      <c r="T164" t="str">
        <f t="shared" si="65"/>
        <v>FIGUERAS Jan</v>
      </c>
      <c r="U164" t="str">
        <f t="shared" si="66"/>
        <v>ALE-1</v>
      </c>
      <c r="V164" s="86">
        <f t="shared" si="67"/>
        <v>11842</v>
      </c>
      <c r="W164" t="str">
        <f t="shared" si="68"/>
        <v>BASCA</v>
      </c>
      <c r="X164" t="str">
        <f t="shared" si="69"/>
        <v/>
      </c>
      <c r="Z164" s="79">
        <v>11842</v>
      </c>
      <c r="AA164" s="80" t="s">
        <v>94</v>
      </c>
      <c r="AB164" s="80" t="s">
        <v>515</v>
      </c>
      <c r="AC164" s="80" t="s">
        <v>56</v>
      </c>
      <c r="AD164" s="80" t="s">
        <v>379</v>
      </c>
      <c r="AE164" s="80" t="s">
        <v>91</v>
      </c>
      <c r="AF164" s="80" t="s">
        <v>16</v>
      </c>
      <c r="AG164" s="81">
        <v>2009</v>
      </c>
      <c r="AH164" s="79"/>
      <c r="AJ164" t="s">
        <v>526</v>
      </c>
      <c r="AK164">
        <v>202</v>
      </c>
      <c r="AM164" t="s">
        <v>517</v>
      </c>
    </row>
    <row r="165" spans="4:39" x14ac:dyDescent="0.25">
      <c r="D165" s="46">
        <f t="shared" si="53"/>
        <v>12380</v>
      </c>
      <c r="E165" s="46" t="str">
        <f t="shared" si="54"/>
        <v>ESP</v>
      </c>
      <c r="F165" s="46">
        <f t="shared" si="55"/>
        <v>202</v>
      </c>
      <c r="G165" s="46" t="str">
        <f t="shared" si="56"/>
        <v>B</v>
      </c>
      <c r="H165" s="46" t="str">
        <f t="shared" si="57"/>
        <v>CORTADA Otger</v>
      </c>
      <c r="I165" s="46" t="str">
        <f t="shared" si="58"/>
        <v>BEN-2</v>
      </c>
      <c r="J165" s="46">
        <f t="shared" si="59"/>
        <v>12380</v>
      </c>
      <c r="K165" s="46" t="str">
        <f t="shared" si="60"/>
        <v>BASCA</v>
      </c>
      <c r="L165" s="46" t="str">
        <f t="shared" si="61"/>
        <v/>
      </c>
      <c r="P165">
        <v>163</v>
      </c>
      <c r="Q165" t="str">
        <f t="shared" si="62"/>
        <v>ESP</v>
      </c>
      <c r="R165">
        <f t="shared" si="63"/>
        <v>202</v>
      </c>
      <c r="S165" t="str">
        <f t="shared" si="64"/>
        <v>B</v>
      </c>
      <c r="T165" t="str">
        <f t="shared" si="65"/>
        <v>CORTADA Otger</v>
      </c>
      <c r="U165" t="str">
        <f t="shared" si="66"/>
        <v>BEN-2</v>
      </c>
      <c r="V165" s="86">
        <f t="shared" si="67"/>
        <v>12380</v>
      </c>
      <c r="W165" t="str">
        <f t="shared" si="68"/>
        <v>BASCA</v>
      </c>
      <c r="X165" t="str">
        <f t="shared" si="69"/>
        <v/>
      </c>
      <c r="Z165" s="79">
        <v>12380</v>
      </c>
      <c r="AA165" s="80" t="s">
        <v>426</v>
      </c>
      <c r="AB165" s="80" t="s">
        <v>515</v>
      </c>
      <c r="AC165" s="80" t="s">
        <v>56</v>
      </c>
      <c r="AD165" s="80" t="s">
        <v>402</v>
      </c>
      <c r="AE165" s="80" t="s">
        <v>91</v>
      </c>
      <c r="AF165" s="80" t="s">
        <v>16</v>
      </c>
      <c r="AG165" s="81">
        <v>2010</v>
      </c>
      <c r="AH165" s="79"/>
      <c r="AJ165" t="s">
        <v>526</v>
      </c>
      <c r="AK165">
        <v>202</v>
      </c>
      <c r="AM165" t="s">
        <v>517</v>
      </c>
    </row>
    <row r="166" spans="4:39" x14ac:dyDescent="0.25">
      <c r="D166" s="46">
        <f t="shared" si="53"/>
        <v>12382</v>
      </c>
      <c r="E166" s="46" t="str">
        <f t="shared" si="54"/>
        <v>ESP</v>
      </c>
      <c r="F166" s="46">
        <f t="shared" si="55"/>
        <v>202</v>
      </c>
      <c r="G166" s="46" t="str">
        <f t="shared" si="56"/>
        <v>B</v>
      </c>
      <c r="H166" s="46" t="str">
        <f t="shared" si="57"/>
        <v>TUBERT Ivó</v>
      </c>
      <c r="I166" s="46" t="str">
        <f t="shared" si="58"/>
        <v>BEN-1</v>
      </c>
      <c r="J166" s="46">
        <f t="shared" si="59"/>
        <v>12382</v>
      </c>
      <c r="K166" s="46" t="str">
        <f t="shared" si="60"/>
        <v>BASCA</v>
      </c>
      <c r="L166" s="46" t="str">
        <f t="shared" si="61"/>
        <v/>
      </c>
      <c r="P166">
        <v>164</v>
      </c>
      <c r="Q166" t="str">
        <f t="shared" si="62"/>
        <v>ESP</v>
      </c>
      <c r="R166">
        <f t="shared" si="63"/>
        <v>202</v>
      </c>
      <c r="S166" t="str">
        <f t="shared" si="64"/>
        <v>B</v>
      </c>
      <c r="T166" t="str">
        <f t="shared" si="65"/>
        <v>TUBERT Ivó</v>
      </c>
      <c r="U166" t="str">
        <f t="shared" si="66"/>
        <v>BEN-1</v>
      </c>
      <c r="V166" s="86">
        <f t="shared" si="67"/>
        <v>12382</v>
      </c>
      <c r="W166" t="str">
        <f t="shared" si="68"/>
        <v>BASCA</v>
      </c>
      <c r="X166" t="str">
        <f t="shared" si="69"/>
        <v/>
      </c>
      <c r="Z166" s="79">
        <v>12382</v>
      </c>
      <c r="AA166" s="80" t="s">
        <v>427</v>
      </c>
      <c r="AB166" s="80" t="s">
        <v>515</v>
      </c>
      <c r="AC166" s="80" t="s">
        <v>56</v>
      </c>
      <c r="AD166" s="80" t="s">
        <v>383</v>
      </c>
      <c r="AE166" s="80" t="s">
        <v>91</v>
      </c>
      <c r="AF166" s="80" t="s">
        <v>16</v>
      </c>
      <c r="AG166" s="81">
        <v>2011</v>
      </c>
      <c r="AH166" s="79"/>
      <c r="AJ166" t="s">
        <v>526</v>
      </c>
      <c r="AK166">
        <v>202</v>
      </c>
      <c r="AM166" t="s">
        <v>517</v>
      </c>
    </row>
    <row r="167" spans="4:39" x14ac:dyDescent="0.25">
      <c r="D167" s="46">
        <f t="shared" si="53"/>
        <v>12383</v>
      </c>
      <c r="E167" s="46" t="str">
        <f t="shared" si="54"/>
        <v>ESP</v>
      </c>
      <c r="F167" s="46">
        <f t="shared" si="55"/>
        <v>202</v>
      </c>
      <c r="G167" s="46" t="str">
        <f t="shared" si="56"/>
        <v>B</v>
      </c>
      <c r="H167" s="46" t="str">
        <f t="shared" si="57"/>
        <v>TUBERT Pep</v>
      </c>
      <c r="I167" s="46" t="str">
        <f t="shared" si="58"/>
        <v>INF-1</v>
      </c>
      <c r="J167" s="46">
        <f t="shared" si="59"/>
        <v>12383</v>
      </c>
      <c r="K167" s="46" t="str">
        <f t="shared" si="60"/>
        <v>BASCA</v>
      </c>
      <c r="L167" s="46" t="str">
        <f t="shared" si="61"/>
        <v/>
      </c>
      <c r="P167">
        <v>165</v>
      </c>
      <c r="Q167" t="str">
        <f t="shared" si="62"/>
        <v>ESP</v>
      </c>
      <c r="R167">
        <f t="shared" si="63"/>
        <v>202</v>
      </c>
      <c r="S167" t="str">
        <f t="shared" si="64"/>
        <v>B</v>
      </c>
      <c r="T167" t="str">
        <f t="shared" si="65"/>
        <v>TUBERT Pep</v>
      </c>
      <c r="U167" t="str">
        <f t="shared" si="66"/>
        <v>INF-1</v>
      </c>
      <c r="V167" s="86">
        <f t="shared" si="67"/>
        <v>12383</v>
      </c>
      <c r="W167" t="str">
        <f t="shared" si="68"/>
        <v>BASCA</v>
      </c>
      <c r="X167" t="str">
        <f t="shared" si="69"/>
        <v/>
      </c>
      <c r="Z167" s="79">
        <v>12383</v>
      </c>
      <c r="AA167" s="80" t="s">
        <v>428</v>
      </c>
      <c r="AB167" s="80" t="s">
        <v>515</v>
      </c>
      <c r="AC167" s="80" t="s">
        <v>56</v>
      </c>
      <c r="AD167" s="80" t="s">
        <v>370</v>
      </c>
      <c r="AE167" s="80" t="s">
        <v>91</v>
      </c>
      <c r="AF167" s="80" t="s">
        <v>16</v>
      </c>
      <c r="AG167" s="81">
        <v>2007</v>
      </c>
      <c r="AH167" s="79"/>
      <c r="AJ167" t="s">
        <v>526</v>
      </c>
      <c r="AK167">
        <v>202</v>
      </c>
      <c r="AM167" t="s">
        <v>517</v>
      </c>
    </row>
    <row r="168" spans="4:39" x14ac:dyDescent="0.25">
      <c r="D168" s="46">
        <f t="shared" si="53"/>
        <v>13392</v>
      </c>
      <c r="E168" s="46" t="str">
        <f t="shared" si="54"/>
        <v>ESP</v>
      </c>
      <c r="F168" s="46">
        <f t="shared" si="55"/>
        <v>202</v>
      </c>
      <c r="G168" s="46" t="str">
        <f t="shared" si="56"/>
        <v>B</v>
      </c>
      <c r="H168" s="46" t="str">
        <f t="shared" si="57"/>
        <v>BOSCH Arnau</v>
      </c>
      <c r="I168" s="46" t="str">
        <f t="shared" si="58"/>
        <v>BEN-1</v>
      </c>
      <c r="J168" s="46">
        <f t="shared" si="59"/>
        <v>13392</v>
      </c>
      <c r="K168" s="46" t="str">
        <f t="shared" si="60"/>
        <v>BASCA</v>
      </c>
      <c r="L168" s="46" t="str">
        <f t="shared" si="61"/>
        <v/>
      </c>
      <c r="P168">
        <v>166</v>
      </c>
      <c r="Q168" t="str">
        <f t="shared" si="62"/>
        <v>ESP</v>
      </c>
      <c r="R168">
        <f t="shared" si="63"/>
        <v>202</v>
      </c>
      <c r="S168" t="str">
        <f t="shared" si="64"/>
        <v>B</v>
      </c>
      <c r="T168" t="str">
        <f t="shared" si="65"/>
        <v>BOSCH Arnau</v>
      </c>
      <c r="U168" t="str">
        <f t="shared" si="66"/>
        <v>BEN-1</v>
      </c>
      <c r="V168" s="86">
        <f t="shared" si="67"/>
        <v>13392</v>
      </c>
      <c r="W168" t="str">
        <f t="shared" si="68"/>
        <v>BASCA</v>
      </c>
      <c r="X168" t="str">
        <f t="shared" si="69"/>
        <v/>
      </c>
      <c r="Z168" s="79">
        <v>13392</v>
      </c>
      <c r="AA168" s="80" t="s">
        <v>209</v>
      </c>
      <c r="AB168" s="80" t="s">
        <v>515</v>
      </c>
      <c r="AC168" s="80" t="s">
        <v>56</v>
      </c>
      <c r="AD168" s="80" t="s">
        <v>383</v>
      </c>
      <c r="AE168" s="80" t="s">
        <v>91</v>
      </c>
      <c r="AF168" s="80" t="s">
        <v>16</v>
      </c>
      <c r="AG168" s="81">
        <v>2011</v>
      </c>
      <c r="AH168" s="79"/>
      <c r="AJ168" t="s">
        <v>526</v>
      </c>
      <c r="AK168">
        <v>202</v>
      </c>
      <c r="AM168" t="s">
        <v>517</v>
      </c>
    </row>
    <row r="169" spans="4:39" x14ac:dyDescent="0.25">
      <c r="D169" s="46">
        <f t="shared" si="53"/>
        <v>13876</v>
      </c>
      <c r="E169" s="46" t="str">
        <f t="shared" si="54"/>
        <v>ESP</v>
      </c>
      <c r="F169" s="46">
        <f t="shared" si="55"/>
        <v>202</v>
      </c>
      <c r="G169" s="46" t="str">
        <f t="shared" si="56"/>
        <v>B</v>
      </c>
      <c r="H169" s="46" t="str">
        <f t="shared" si="57"/>
        <v>GALLEGOS Roi</v>
      </c>
      <c r="I169" s="46" t="str">
        <f t="shared" si="58"/>
        <v>BEN-2</v>
      </c>
      <c r="J169" s="46">
        <f t="shared" si="59"/>
        <v>13876</v>
      </c>
      <c r="K169" s="46" t="str">
        <f t="shared" si="60"/>
        <v>BASCA</v>
      </c>
      <c r="L169" s="46" t="str">
        <f t="shared" si="61"/>
        <v/>
      </c>
      <c r="P169">
        <v>167</v>
      </c>
      <c r="Q169" t="str">
        <f t="shared" si="62"/>
        <v>ESP</v>
      </c>
      <c r="R169">
        <f t="shared" si="63"/>
        <v>202</v>
      </c>
      <c r="S169" t="str">
        <f t="shared" si="64"/>
        <v>B</v>
      </c>
      <c r="T169" t="str">
        <f t="shared" si="65"/>
        <v>GALLEGOS Roi</v>
      </c>
      <c r="U169" t="str">
        <f t="shared" si="66"/>
        <v>BEN-2</v>
      </c>
      <c r="V169" s="86">
        <f t="shared" si="67"/>
        <v>13876</v>
      </c>
      <c r="W169" t="str">
        <f t="shared" si="68"/>
        <v>BASCA</v>
      </c>
      <c r="X169" t="str">
        <f t="shared" si="69"/>
        <v/>
      </c>
      <c r="Z169" s="79">
        <v>13876</v>
      </c>
      <c r="AA169" s="80" t="s">
        <v>429</v>
      </c>
      <c r="AB169" s="80" t="s">
        <v>515</v>
      </c>
      <c r="AC169" s="80" t="s">
        <v>56</v>
      </c>
      <c r="AD169" s="80" t="s">
        <v>402</v>
      </c>
      <c r="AE169" s="80" t="s">
        <v>91</v>
      </c>
      <c r="AF169" s="80" t="s">
        <v>16</v>
      </c>
      <c r="AG169" s="81">
        <v>2010</v>
      </c>
      <c r="AH169" s="79"/>
      <c r="AJ169" t="s">
        <v>526</v>
      </c>
      <c r="AK169">
        <v>202</v>
      </c>
      <c r="AM169" t="s">
        <v>517</v>
      </c>
    </row>
    <row r="170" spans="4:39" x14ac:dyDescent="0.25">
      <c r="D170" s="46">
        <f t="shared" si="53"/>
        <v>14217</v>
      </c>
      <c r="E170" s="46" t="str">
        <f t="shared" si="54"/>
        <v>ESP</v>
      </c>
      <c r="F170" s="46">
        <f t="shared" si="55"/>
        <v>202</v>
      </c>
      <c r="G170" s="46" t="str">
        <f t="shared" si="56"/>
        <v>A2</v>
      </c>
      <c r="H170" s="46" t="str">
        <f t="shared" si="57"/>
        <v>FERNANDEZ Laura</v>
      </c>
      <c r="I170" s="46" t="str">
        <f t="shared" si="58"/>
        <v>S23-2</v>
      </c>
      <c r="J170" s="46">
        <f t="shared" si="59"/>
        <v>14217</v>
      </c>
      <c r="K170" s="46" t="str">
        <f t="shared" si="60"/>
        <v>BASCA</v>
      </c>
      <c r="L170" s="46" t="str">
        <f t="shared" si="61"/>
        <v/>
      </c>
      <c r="P170">
        <v>168</v>
      </c>
      <c r="Q170" t="str">
        <f t="shared" si="62"/>
        <v>ESP</v>
      </c>
      <c r="R170">
        <f t="shared" si="63"/>
        <v>202</v>
      </c>
      <c r="S170" t="str">
        <f t="shared" si="64"/>
        <v>A2</v>
      </c>
      <c r="T170" t="str">
        <f t="shared" si="65"/>
        <v>FERNANDEZ Laura</v>
      </c>
      <c r="U170" t="str">
        <f t="shared" si="66"/>
        <v>S23-2</v>
      </c>
      <c r="V170" s="86">
        <f t="shared" si="67"/>
        <v>14217</v>
      </c>
      <c r="W170" t="str">
        <f t="shared" si="68"/>
        <v>BASCA</v>
      </c>
      <c r="X170" t="str">
        <f t="shared" si="69"/>
        <v/>
      </c>
      <c r="Z170" s="79">
        <v>14217</v>
      </c>
      <c r="AA170" s="80" t="s">
        <v>430</v>
      </c>
      <c r="AB170" s="80" t="s">
        <v>516</v>
      </c>
      <c r="AC170" s="80" t="s">
        <v>56</v>
      </c>
      <c r="AD170" s="80" t="s">
        <v>412</v>
      </c>
      <c r="AE170" s="80" t="s">
        <v>91</v>
      </c>
      <c r="AF170" s="80" t="s">
        <v>77</v>
      </c>
      <c r="AG170" s="81">
        <v>1998</v>
      </c>
      <c r="AH170" s="79"/>
      <c r="AJ170" t="s">
        <v>526</v>
      </c>
      <c r="AK170">
        <v>202</v>
      </c>
      <c r="AM170" t="s">
        <v>517</v>
      </c>
    </row>
    <row r="171" spans="4:39" x14ac:dyDescent="0.25">
      <c r="D171" s="46">
        <f t="shared" si="53"/>
        <v>6096</v>
      </c>
      <c r="E171" s="46" t="str">
        <f t="shared" si="54"/>
        <v>ESP</v>
      </c>
      <c r="F171" s="46">
        <f t="shared" si="55"/>
        <v>203</v>
      </c>
      <c r="G171" s="46" t="str">
        <f t="shared" si="56"/>
        <v>A1</v>
      </c>
      <c r="H171" s="46" t="str">
        <f t="shared" si="57"/>
        <v>POUS Jacob</v>
      </c>
      <c r="I171" s="46" t="str">
        <f t="shared" si="58"/>
        <v>INF-1</v>
      </c>
      <c r="J171" s="46">
        <f t="shared" si="59"/>
        <v>6096</v>
      </c>
      <c r="K171" s="46" t="str">
        <f t="shared" si="60"/>
        <v>MATARO</v>
      </c>
      <c r="L171" s="46" t="str">
        <f t="shared" si="61"/>
        <v/>
      </c>
      <c r="P171">
        <v>169</v>
      </c>
      <c r="Q171" t="str">
        <f t="shared" si="62"/>
        <v>ESP</v>
      </c>
      <c r="R171">
        <f t="shared" si="63"/>
        <v>203</v>
      </c>
      <c r="S171" t="str">
        <f t="shared" si="64"/>
        <v>A1</v>
      </c>
      <c r="T171" t="str">
        <f t="shared" si="65"/>
        <v>POUS Jacob</v>
      </c>
      <c r="U171" t="str">
        <f t="shared" si="66"/>
        <v>INF-1</v>
      </c>
      <c r="V171" s="86">
        <f t="shared" si="67"/>
        <v>6096</v>
      </c>
      <c r="W171" t="str">
        <f t="shared" si="68"/>
        <v>MATARO</v>
      </c>
      <c r="X171" t="str">
        <f t="shared" si="69"/>
        <v/>
      </c>
      <c r="Z171" s="79">
        <v>6096</v>
      </c>
      <c r="AA171" s="80" t="s">
        <v>120</v>
      </c>
      <c r="AB171" s="80" t="s">
        <v>515</v>
      </c>
      <c r="AC171" s="80" t="s">
        <v>56</v>
      </c>
      <c r="AD171" s="80" t="s">
        <v>370</v>
      </c>
      <c r="AE171" s="80" t="s">
        <v>114</v>
      </c>
      <c r="AF171" s="80" t="s">
        <v>62</v>
      </c>
      <c r="AG171" s="81">
        <v>2007</v>
      </c>
      <c r="AH171" s="79"/>
      <c r="AJ171" t="s">
        <v>526</v>
      </c>
      <c r="AK171">
        <v>203</v>
      </c>
      <c r="AM171" t="s">
        <v>517</v>
      </c>
    </row>
    <row r="172" spans="4:39" x14ac:dyDescent="0.25">
      <c r="D172" s="46">
        <f t="shared" si="53"/>
        <v>7829</v>
      </c>
      <c r="E172" s="46" t="str">
        <f t="shared" si="54"/>
        <v>ESP</v>
      </c>
      <c r="F172" s="46">
        <f t="shared" si="55"/>
        <v>203</v>
      </c>
      <c r="G172" s="46" t="str">
        <f t="shared" si="56"/>
        <v>A1</v>
      </c>
      <c r="H172" s="46" t="str">
        <f t="shared" si="57"/>
        <v>GRAS Tomàs</v>
      </c>
      <c r="I172" s="46" t="str">
        <f t="shared" si="58"/>
        <v>JUV-1</v>
      </c>
      <c r="J172" s="46">
        <f t="shared" si="59"/>
        <v>7829</v>
      </c>
      <c r="K172" s="46" t="str">
        <f t="shared" si="60"/>
        <v>MATARO</v>
      </c>
      <c r="L172" s="46" t="str">
        <f t="shared" si="61"/>
        <v/>
      </c>
      <c r="P172">
        <v>170</v>
      </c>
      <c r="Q172" t="str">
        <f t="shared" si="62"/>
        <v>ESP</v>
      </c>
      <c r="R172">
        <f t="shared" si="63"/>
        <v>203</v>
      </c>
      <c r="S172" t="str">
        <f t="shared" si="64"/>
        <v>A1</v>
      </c>
      <c r="T172" t="str">
        <f t="shared" si="65"/>
        <v>GRAS Tomàs</v>
      </c>
      <c r="U172" t="str">
        <f t="shared" si="66"/>
        <v>JUV-1</v>
      </c>
      <c r="V172" s="86">
        <f t="shared" si="67"/>
        <v>7829</v>
      </c>
      <c r="W172" t="str">
        <f t="shared" si="68"/>
        <v>MATARO</v>
      </c>
      <c r="X172" t="str">
        <f t="shared" si="69"/>
        <v/>
      </c>
      <c r="Z172" s="79">
        <v>7829</v>
      </c>
      <c r="AA172" s="80" t="s">
        <v>432</v>
      </c>
      <c r="AB172" s="80" t="s">
        <v>515</v>
      </c>
      <c r="AC172" s="80" t="s">
        <v>56</v>
      </c>
      <c r="AD172" s="80" t="s">
        <v>373</v>
      </c>
      <c r="AE172" s="80" t="s">
        <v>114</v>
      </c>
      <c r="AF172" s="80" t="s">
        <v>62</v>
      </c>
      <c r="AG172" s="81">
        <v>2005</v>
      </c>
      <c r="AH172" s="79"/>
      <c r="AJ172" t="s">
        <v>526</v>
      </c>
      <c r="AK172">
        <v>203</v>
      </c>
      <c r="AM172" t="s">
        <v>517</v>
      </c>
    </row>
    <row r="173" spans="4:39" x14ac:dyDescent="0.25">
      <c r="D173" s="46">
        <f t="shared" si="53"/>
        <v>8557</v>
      </c>
      <c r="E173" s="46" t="str">
        <f t="shared" si="54"/>
        <v>ESP</v>
      </c>
      <c r="F173" s="46">
        <f t="shared" si="55"/>
        <v>203</v>
      </c>
      <c r="G173" s="46" t="str">
        <f t="shared" si="56"/>
        <v>A1</v>
      </c>
      <c r="H173" s="46" t="str">
        <f t="shared" si="57"/>
        <v>CALVILLO Izan</v>
      </c>
      <c r="I173" s="46" t="str">
        <f t="shared" si="58"/>
        <v>S21-1</v>
      </c>
      <c r="J173" s="46">
        <f t="shared" si="59"/>
        <v>8557</v>
      </c>
      <c r="K173" s="46" t="str">
        <f t="shared" si="60"/>
        <v>MATARO</v>
      </c>
      <c r="L173" s="46" t="str">
        <f t="shared" si="61"/>
        <v/>
      </c>
      <c r="P173">
        <v>171</v>
      </c>
      <c r="Q173" t="str">
        <f t="shared" si="62"/>
        <v>ESP</v>
      </c>
      <c r="R173">
        <f t="shared" si="63"/>
        <v>203</v>
      </c>
      <c r="S173" t="str">
        <f t="shared" si="64"/>
        <v>A1</v>
      </c>
      <c r="T173" t="str">
        <f t="shared" si="65"/>
        <v>CALVILLO Izan</v>
      </c>
      <c r="U173" t="str">
        <f t="shared" si="66"/>
        <v>S21-1</v>
      </c>
      <c r="V173" s="86">
        <f t="shared" si="67"/>
        <v>8557</v>
      </c>
      <c r="W173" t="str">
        <f t="shared" si="68"/>
        <v>MATARO</v>
      </c>
      <c r="X173" t="str">
        <f t="shared" si="69"/>
        <v/>
      </c>
      <c r="Z173" s="79">
        <v>8557</v>
      </c>
      <c r="AA173" s="80" t="s">
        <v>113</v>
      </c>
      <c r="AB173" s="80" t="s">
        <v>515</v>
      </c>
      <c r="AC173" s="80" t="s">
        <v>56</v>
      </c>
      <c r="AD173" s="80" t="s">
        <v>377</v>
      </c>
      <c r="AE173" s="80" t="s">
        <v>114</v>
      </c>
      <c r="AF173" s="80" t="s">
        <v>62</v>
      </c>
      <c r="AG173" s="81">
        <v>2002</v>
      </c>
      <c r="AH173" s="79"/>
      <c r="AJ173" t="s">
        <v>526</v>
      </c>
      <c r="AK173">
        <v>203</v>
      </c>
      <c r="AM173" t="s">
        <v>517</v>
      </c>
    </row>
    <row r="174" spans="4:39" x14ac:dyDescent="0.25">
      <c r="D174" s="46">
        <f t="shared" si="53"/>
        <v>9243</v>
      </c>
      <c r="E174" s="46" t="str">
        <f t="shared" si="54"/>
        <v>ESP</v>
      </c>
      <c r="F174" s="46">
        <f t="shared" si="55"/>
        <v>203</v>
      </c>
      <c r="G174" s="46" t="str">
        <f t="shared" si="56"/>
        <v>A2</v>
      </c>
      <c r="H174" s="46" t="str">
        <f t="shared" si="57"/>
        <v>PIMENTEL Renato David</v>
      </c>
      <c r="I174" s="46" t="str">
        <f t="shared" si="58"/>
        <v>JUV-3</v>
      </c>
      <c r="J174" s="46">
        <f t="shared" si="59"/>
        <v>9243</v>
      </c>
      <c r="K174" s="46" t="str">
        <f t="shared" si="60"/>
        <v>MATARO</v>
      </c>
      <c r="L174" s="46" t="str">
        <f t="shared" si="61"/>
        <v/>
      </c>
      <c r="P174">
        <v>172</v>
      </c>
      <c r="Q174" t="str">
        <f t="shared" si="62"/>
        <v>ESP</v>
      </c>
      <c r="R174">
        <f t="shared" si="63"/>
        <v>203</v>
      </c>
      <c r="S174" t="str">
        <f t="shared" si="64"/>
        <v>A2</v>
      </c>
      <c r="T174" t="str">
        <f t="shared" si="65"/>
        <v>PIMENTEL Renato David</v>
      </c>
      <c r="U174" t="str">
        <f t="shared" si="66"/>
        <v>JUV-3</v>
      </c>
      <c r="V174" s="86">
        <f t="shared" si="67"/>
        <v>9243</v>
      </c>
      <c r="W174" t="str">
        <f t="shared" si="68"/>
        <v>MATARO</v>
      </c>
      <c r="X174" t="str">
        <f t="shared" si="69"/>
        <v/>
      </c>
      <c r="Z174" s="79">
        <v>9243</v>
      </c>
      <c r="AA174" s="80" t="s">
        <v>433</v>
      </c>
      <c r="AB174" s="80" t="s">
        <v>515</v>
      </c>
      <c r="AC174" s="80" t="s">
        <v>56</v>
      </c>
      <c r="AD174" s="80" t="s">
        <v>375</v>
      </c>
      <c r="AE174" s="80" t="s">
        <v>114</v>
      </c>
      <c r="AF174" s="80" t="s">
        <v>77</v>
      </c>
      <c r="AG174" s="81">
        <v>2003</v>
      </c>
      <c r="AH174" s="79"/>
      <c r="AJ174" t="s">
        <v>526</v>
      </c>
      <c r="AK174">
        <v>203</v>
      </c>
      <c r="AM174" t="s">
        <v>517</v>
      </c>
    </row>
    <row r="175" spans="4:39" x14ac:dyDescent="0.25">
      <c r="D175" s="46">
        <f t="shared" si="53"/>
        <v>10445</v>
      </c>
      <c r="E175" s="46" t="str">
        <f t="shared" si="54"/>
        <v>ESP</v>
      </c>
      <c r="F175" s="46">
        <f t="shared" si="55"/>
        <v>203</v>
      </c>
      <c r="G175" s="46" t="str">
        <f t="shared" si="56"/>
        <v>A1</v>
      </c>
      <c r="H175" s="46" t="str">
        <f t="shared" si="57"/>
        <v>PACAREU Aleix</v>
      </c>
      <c r="I175" s="46" t="str">
        <f t="shared" si="58"/>
        <v>INF-2</v>
      </c>
      <c r="J175" s="46">
        <f t="shared" si="59"/>
        <v>10445</v>
      </c>
      <c r="K175" s="46" t="str">
        <f t="shared" si="60"/>
        <v>MATARO</v>
      </c>
      <c r="L175" s="46" t="str">
        <f t="shared" si="61"/>
        <v/>
      </c>
      <c r="P175">
        <v>173</v>
      </c>
      <c r="Q175" t="str">
        <f t="shared" si="62"/>
        <v>ESP</v>
      </c>
      <c r="R175">
        <f t="shared" si="63"/>
        <v>203</v>
      </c>
      <c r="S175" t="str">
        <f t="shared" si="64"/>
        <v>A1</v>
      </c>
      <c r="T175" t="str">
        <f t="shared" si="65"/>
        <v>PACAREU Aleix</v>
      </c>
      <c r="U175" t="str">
        <f t="shared" si="66"/>
        <v>INF-2</v>
      </c>
      <c r="V175" s="86">
        <f t="shared" si="67"/>
        <v>10445</v>
      </c>
      <c r="W175" t="str">
        <f t="shared" si="68"/>
        <v>MATARO</v>
      </c>
      <c r="X175" t="str">
        <f t="shared" si="69"/>
        <v/>
      </c>
      <c r="Z175" s="79">
        <v>10445</v>
      </c>
      <c r="AA175" s="80" t="s">
        <v>116</v>
      </c>
      <c r="AB175" s="80" t="s">
        <v>515</v>
      </c>
      <c r="AC175" s="80" t="s">
        <v>56</v>
      </c>
      <c r="AD175" s="80" t="s">
        <v>371</v>
      </c>
      <c r="AE175" s="80" t="s">
        <v>114</v>
      </c>
      <c r="AF175" s="80" t="s">
        <v>62</v>
      </c>
      <c r="AG175" s="81">
        <v>2006</v>
      </c>
      <c r="AH175" s="79"/>
      <c r="AJ175" t="s">
        <v>526</v>
      </c>
      <c r="AK175">
        <v>203</v>
      </c>
      <c r="AM175" t="s">
        <v>517</v>
      </c>
    </row>
    <row r="176" spans="4:39" x14ac:dyDescent="0.25">
      <c r="D176" s="46">
        <f t="shared" si="53"/>
        <v>10451</v>
      </c>
      <c r="E176" s="46" t="str">
        <f t="shared" si="54"/>
        <v>ESP</v>
      </c>
      <c r="F176" s="46">
        <f t="shared" si="55"/>
        <v>203</v>
      </c>
      <c r="G176" s="46" t="str">
        <f t="shared" si="56"/>
        <v>B</v>
      </c>
      <c r="H176" s="46" t="str">
        <f t="shared" si="57"/>
        <v>DE SAN ANTONIO Eunice</v>
      </c>
      <c r="I176" s="46" t="str">
        <f t="shared" si="58"/>
        <v>ALE-2</v>
      </c>
      <c r="J176" s="46">
        <f t="shared" si="59"/>
        <v>10451</v>
      </c>
      <c r="K176" s="46" t="str">
        <f t="shared" si="60"/>
        <v>MATARO</v>
      </c>
      <c r="L176" s="46" t="str">
        <f t="shared" si="61"/>
        <v/>
      </c>
      <c r="P176">
        <v>174</v>
      </c>
      <c r="Q176" t="str">
        <f t="shared" si="62"/>
        <v>ESP</v>
      </c>
      <c r="R176">
        <f t="shared" si="63"/>
        <v>203</v>
      </c>
      <c r="S176" t="str">
        <f t="shared" si="64"/>
        <v>B</v>
      </c>
      <c r="T176" t="str">
        <f t="shared" si="65"/>
        <v>DE SAN ANTONIO Eunice</v>
      </c>
      <c r="U176" t="str">
        <f t="shared" si="66"/>
        <v>ALE-2</v>
      </c>
      <c r="V176" s="86">
        <f t="shared" si="67"/>
        <v>10451</v>
      </c>
      <c r="W176" t="str">
        <f t="shared" si="68"/>
        <v>MATARO</v>
      </c>
      <c r="X176" t="str">
        <f t="shared" si="69"/>
        <v/>
      </c>
      <c r="Z176" s="79">
        <v>10451</v>
      </c>
      <c r="AA176" s="80" t="s">
        <v>434</v>
      </c>
      <c r="AB176" s="80" t="s">
        <v>516</v>
      </c>
      <c r="AC176" s="80" t="s">
        <v>56</v>
      </c>
      <c r="AD176" s="80" t="s">
        <v>378</v>
      </c>
      <c r="AE176" s="80" t="s">
        <v>114</v>
      </c>
      <c r="AF176" s="80" t="s">
        <v>16</v>
      </c>
      <c r="AG176" s="81">
        <v>2008</v>
      </c>
      <c r="AH176" s="79"/>
      <c r="AJ176" t="s">
        <v>526</v>
      </c>
      <c r="AK176">
        <v>203</v>
      </c>
      <c r="AM176" t="s">
        <v>517</v>
      </c>
    </row>
    <row r="177" spans="4:39" x14ac:dyDescent="0.25">
      <c r="D177" s="46">
        <f t="shared" si="53"/>
        <v>10482</v>
      </c>
      <c r="E177" s="46" t="str">
        <f t="shared" si="54"/>
        <v>ESP</v>
      </c>
      <c r="F177" s="46">
        <f t="shared" si="55"/>
        <v>203</v>
      </c>
      <c r="G177" s="46" t="str">
        <f t="shared" si="56"/>
        <v>B</v>
      </c>
      <c r="H177" s="46" t="str">
        <f t="shared" si="57"/>
        <v>PALOMO Berta</v>
      </c>
      <c r="I177" s="46" t="str">
        <f t="shared" si="58"/>
        <v>INF-1</v>
      </c>
      <c r="J177" s="46">
        <f t="shared" si="59"/>
        <v>10482</v>
      </c>
      <c r="K177" s="46" t="str">
        <f t="shared" si="60"/>
        <v>MATARO</v>
      </c>
      <c r="L177" s="46" t="str">
        <f t="shared" si="61"/>
        <v/>
      </c>
      <c r="P177">
        <v>175</v>
      </c>
      <c r="Q177" t="str">
        <f t="shared" si="62"/>
        <v>ESP</v>
      </c>
      <c r="R177">
        <f t="shared" si="63"/>
        <v>203</v>
      </c>
      <c r="S177" t="str">
        <f t="shared" si="64"/>
        <v>B</v>
      </c>
      <c r="T177" t="str">
        <f t="shared" si="65"/>
        <v>PALOMO Berta</v>
      </c>
      <c r="U177" t="str">
        <f t="shared" si="66"/>
        <v>INF-1</v>
      </c>
      <c r="V177" s="86">
        <f t="shared" si="67"/>
        <v>10482</v>
      </c>
      <c r="W177" t="str">
        <f t="shared" si="68"/>
        <v>MATARO</v>
      </c>
      <c r="X177" t="str">
        <f t="shared" si="69"/>
        <v/>
      </c>
      <c r="Z177" s="79">
        <v>10482</v>
      </c>
      <c r="AA177" s="80" t="s">
        <v>118</v>
      </c>
      <c r="AB177" s="80" t="s">
        <v>516</v>
      </c>
      <c r="AC177" s="80" t="s">
        <v>56</v>
      </c>
      <c r="AD177" s="80" t="s">
        <v>370</v>
      </c>
      <c r="AE177" s="80" t="s">
        <v>114</v>
      </c>
      <c r="AF177" s="80" t="s">
        <v>16</v>
      </c>
      <c r="AG177" s="81">
        <v>2007</v>
      </c>
      <c r="AH177" s="79"/>
      <c r="AJ177" t="s">
        <v>526</v>
      </c>
      <c r="AK177">
        <v>203</v>
      </c>
      <c r="AM177" t="s">
        <v>517</v>
      </c>
    </row>
    <row r="178" spans="4:39" x14ac:dyDescent="0.25">
      <c r="D178" s="46">
        <f t="shared" si="53"/>
        <v>10862</v>
      </c>
      <c r="E178" s="46" t="str">
        <f t="shared" si="54"/>
        <v>ESP</v>
      </c>
      <c r="F178" s="46">
        <f t="shared" si="55"/>
        <v>203</v>
      </c>
      <c r="G178" s="46" t="str">
        <f t="shared" si="56"/>
        <v>B</v>
      </c>
      <c r="H178" s="46" t="str">
        <f t="shared" si="57"/>
        <v>SANS Martina</v>
      </c>
      <c r="I178" s="46" t="str">
        <f t="shared" si="58"/>
        <v>ALE-1</v>
      </c>
      <c r="J178" s="46">
        <f t="shared" si="59"/>
        <v>10862</v>
      </c>
      <c r="K178" s="46" t="str">
        <f t="shared" si="60"/>
        <v>MATARO</v>
      </c>
      <c r="L178" s="46" t="str">
        <f t="shared" si="61"/>
        <v/>
      </c>
      <c r="P178">
        <v>176</v>
      </c>
      <c r="Q178" t="str">
        <f t="shared" si="62"/>
        <v>ESP</v>
      </c>
      <c r="R178">
        <f t="shared" si="63"/>
        <v>203</v>
      </c>
      <c r="S178" t="str">
        <f t="shared" si="64"/>
        <v>B</v>
      </c>
      <c r="T178" t="str">
        <f t="shared" si="65"/>
        <v>SANS Martina</v>
      </c>
      <c r="U178" t="str">
        <f t="shared" si="66"/>
        <v>ALE-1</v>
      </c>
      <c r="V178" s="86">
        <f t="shared" si="67"/>
        <v>10862</v>
      </c>
      <c r="W178" t="str">
        <f t="shared" si="68"/>
        <v>MATARO</v>
      </c>
      <c r="X178" t="str">
        <f t="shared" si="69"/>
        <v/>
      </c>
      <c r="Z178" s="79">
        <v>10862</v>
      </c>
      <c r="AA178" s="80" t="s">
        <v>121</v>
      </c>
      <c r="AB178" s="80" t="s">
        <v>516</v>
      </c>
      <c r="AC178" s="80" t="s">
        <v>56</v>
      </c>
      <c r="AD178" s="80" t="s">
        <v>379</v>
      </c>
      <c r="AE178" s="80" t="s">
        <v>114</v>
      </c>
      <c r="AF178" s="80" t="s">
        <v>16</v>
      </c>
      <c r="AG178" s="81">
        <v>2009</v>
      </c>
      <c r="AH178" s="79"/>
      <c r="AJ178" t="s">
        <v>526</v>
      </c>
      <c r="AK178">
        <v>203</v>
      </c>
      <c r="AM178" t="s">
        <v>517</v>
      </c>
    </row>
    <row r="179" spans="4:39" x14ac:dyDescent="0.25">
      <c r="D179" s="46">
        <f t="shared" si="53"/>
        <v>11159</v>
      </c>
      <c r="E179" s="46" t="str">
        <f t="shared" si="54"/>
        <v>ESP</v>
      </c>
      <c r="F179" s="46">
        <f t="shared" si="55"/>
        <v>203</v>
      </c>
      <c r="G179" s="46" t="str">
        <f t="shared" si="56"/>
        <v>A1</v>
      </c>
      <c r="H179" s="46" t="str">
        <f t="shared" si="57"/>
        <v>PACAREU Sergi</v>
      </c>
      <c r="I179" s="46" t="str">
        <f t="shared" si="58"/>
        <v>V+40</v>
      </c>
      <c r="J179" s="46">
        <f t="shared" si="59"/>
        <v>11159</v>
      </c>
      <c r="K179" s="46" t="str">
        <f t="shared" si="60"/>
        <v>MATARO</v>
      </c>
      <c r="L179" s="46" t="str">
        <f t="shared" si="61"/>
        <v/>
      </c>
      <c r="P179">
        <v>177</v>
      </c>
      <c r="Q179" t="str">
        <f t="shared" si="62"/>
        <v>ESP</v>
      </c>
      <c r="R179">
        <f t="shared" si="63"/>
        <v>203</v>
      </c>
      <c r="S179" t="str">
        <f t="shared" si="64"/>
        <v>A1</v>
      </c>
      <c r="T179" t="str">
        <f t="shared" si="65"/>
        <v>PACAREU Sergi</v>
      </c>
      <c r="U179" t="str">
        <f t="shared" si="66"/>
        <v>V+40</v>
      </c>
      <c r="V179" s="86">
        <f t="shared" si="67"/>
        <v>11159</v>
      </c>
      <c r="W179" t="str">
        <f t="shared" si="68"/>
        <v>MATARO</v>
      </c>
      <c r="X179" t="str">
        <f t="shared" si="69"/>
        <v/>
      </c>
      <c r="Z179" s="79">
        <v>11159</v>
      </c>
      <c r="AA179" s="80" t="s">
        <v>117</v>
      </c>
      <c r="AB179" s="80" t="s">
        <v>515</v>
      </c>
      <c r="AC179" s="80" t="s">
        <v>56</v>
      </c>
      <c r="AD179" s="80" t="s">
        <v>376</v>
      </c>
      <c r="AE179" s="80" t="s">
        <v>114</v>
      </c>
      <c r="AF179" s="80" t="s">
        <v>62</v>
      </c>
      <c r="AG179" s="81">
        <v>1973</v>
      </c>
      <c r="AH179" s="79"/>
      <c r="AJ179" t="s">
        <v>526</v>
      </c>
      <c r="AK179">
        <v>203</v>
      </c>
      <c r="AM179" t="s">
        <v>517</v>
      </c>
    </row>
    <row r="180" spans="4:39" x14ac:dyDescent="0.25">
      <c r="D180" s="46">
        <f t="shared" si="53"/>
        <v>11537</v>
      </c>
      <c r="E180" s="46" t="str">
        <f t="shared" si="54"/>
        <v>ESP</v>
      </c>
      <c r="F180" s="46">
        <f t="shared" si="55"/>
        <v>203</v>
      </c>
      <c r="G180" s="46" t="str">
        <f t="shared" si="56"/>
        <v>B</v>
      </c>
      <c r="H180" s="46" t="str">
        <f t="shared" si="57"/>
        <v>MATARÓ Isaac</v>
      </c>
      <c r="I180" s="46" t="str">
        <f t="shared" si="58"/>
        <v>BEN-2</v>
      </c>
      <c r="J180" s="46">
        <f t="shared" si="59"/>
        <v>11537</v>
      </c>
      <c r="K180" s="46" t="str">
        <f t="shared" si="60"/>
        <v>MATARO</v>
      </c>
      <c r="L180" s="46" t="str">
        <f t="shared" si="61"/>
        <v/>
      </c>
      <c r="P180">
        <v>178</v>
      </c>
      <c r="Q180" t="str">
        <f t="shared" si="62"/>
        <v>ESP</v>
      </c>
      <c r="R180">
        <f t="shared" si="63"/>
        <v>203</v>
      </c>
      <c r="S180" t="str">
        <f t="shared" si="64"/>
        <v>B</v>
      </c>
      <c r="T180" t="str">
        <f t="shared" si="65"/>
        <v>MATARÓ Isaac</v>
      </c>
      <c r="U180" t="str">
        <f t="shared" si="66"/>
        <v>BEN-2</v>
      </c>
      <c r="V180" s="86">
        <f t="shared" si="67"/>
        <v>11537</v>
      </c>
      <c r="W180" t="str">
        <f t="shared" si="68"/>
        <v>MATARO</v>
      </c>
      <c r="X180" t="str">
        <f t="shared" si="69"/>
        <v/>
      </c>
      <c r="Z180" s="79">
        <v>11537</v>
      </c>
      <c r="AA180" s="80" t="s">
        <v>435</v>
      </c>
      <c r="AB180" s="80" t="s">
        <v>515</v>
      </c>
      <c r="AC180" s="80" t="s">
        <v>56</v>
      </c>
      <c r="AD180" s="80" t="s">
        <v>402</v>
      </c>
      <c r="AE180" s="80" t="s">
        <v>114</v>
      </c>
      <c r="AF180" s="80" t="s">
        <v>16</v>
      </c>
      <c r="AG180" s="81">
        <v>2010</v>
      </c>
      <c r="AH180" s="79"/>
      <c r="AJ180" t="s">
        <v>526</v>
      </c>
      <c r="AK180">
        <v>203</v>
      </c>
      <c r="AM180" t="s">
        <v>517</v>
      </c>
    </row>
    <row r="181" spans="4:39" x14ac:dyDescent="0.25">
      <c r="D181" s="46">
        <f t="shared" si="53"/>
        <v>11552</v>
      </c>
      <c r="E181" s="46" t="str">
        <f t="shared" si="54"/>
        <v>ESP</v>
      </c>
      <c r="F181" s="46">
        <f t="shared" si="55"/>
        <v>203</v>
      </c>
      <c r="G181" s="46" t="str">
        <f t="shared" si="56"/>
        <v>A1</v>
      </c>
      <c r="H181" s="46" t="str">
        <f t="shared" si="57"/>
        <v>PIJUAN Guillem</v>
      </c>
      <c r="I181" s="46" t="str">
        <f t="shared" si="58"/>
        <v>INF-1</v>
      </c>
      <c r="J181" s="46">
        <f t="shared" si="59"/>
        <v>11552</v>
      </c>
      <c r="K181" s="46" t="str">
        <f t="shared" si="60"/>
        <v>MATARO</v>
      </c>
      <c r="L181" s="46" t="str">
        <f t="shared" si="61"/>
        <v/>
      </c>
      <c r="P181">
        <v>179</v>
      </c>
      <c r="Q181" t="str">
        <f t="shared" si="62"/>
        <v>ESP</v>
      </c>
      <c r="R181">
        <f t="shared" si="63"/>
        <v>203</v>
      </c>
      <c r="S181" t="str">
        <f t="shared" si="64"/>
        <v>A1</v>
      </c>
      <c r="T181" t="str">
        <f t="shared" si="65"/>
        <v>PIJUAN Guillem</v>
      </c>
      <c r="U181" t="str">
        <f t="shared" si="66"/>
        <v>INF-1</v>
      </c>
      <c r="V181" s="86">
        <f t="shared" si="67"/>
        <v>11552</v>
      </c>
      <c r="W181" t="str">
        <f t="shared" si="68"/>
        <v>MATARO</v>
      </c>
      <c r="X181" t="str">
        <f t="shared" si="69"/>
        <v/>
      </c>
      <c r="Z181" s="79">
        <v>11552</v>
      </c>
      <c r="AA181" s="80" t="s">
        <v>119</v>
      </c>
      <c r="AB181" s="80" t="s">
        <v>515</v>
      </c>
      <c r="AC181" s="80" t="s">
        <v>56</v>
      </c>
      <c r="AD181" s="80" t="s">
        <v>370</v>
      </c>
      <c r="AE181" s="80" t="s">
        <v>114</v>
      </c>
      <c r="AF181" s="80" t="s">
        <v>62</v>
      </c>
      <c r="AG181" s="81">
        <v>2007</v>
      </c>
      <c r="AH181" s="79"/>
      <c r="AJ181" t="s">
        <v>526</v>
      </c>
      <c r="AK181">
        <v>203</v>
      </c>
      <c r="AM181" t="s">
        <v>517</v>
      </c>
    </row>
    <row r="182" spans="4:39" x14ac:dyDescent="0.25">
      <c r="D182" s="46">
        <f t="shared" si="53"/>
        <v>12566</v>
      </c>
      <c r="E182" s="46" t="str">
        <f t="shared" si="54"/>
        <v>ESP</v>
      </c>
      <c r="F182" s="46">
        <f t="shared" si="55"/>
        <v>203</v>
      </c>
      <c r="G182" s="46" t="str">
        <f t="shared" si="56"/>
        <v>B</v>
      </c>
      <c r="H182" s="46" t="str">
        <f t="shared" si="57"/>
        <v>NUÑEZ Roc</v>
      </c>
      <c r="I182" s="46" t="str">
        <f t="shared" si="58"/>
        <v>BEN-2</v>
      </c>
      <c r="J182" s="46">
        <f t="shared" si="59"/>
        <v>12566</v>
      </c>
      <c r="K182" s="46" t="str">
        <f t="shared" si="60"/>
        <v>MATARO</v>
      </c>
      <c r="L182" s="46" t="str">
        <f t="shared" si="61"/>
        <v/>
      </c>
      <c r="P182">
        <v>180</v>
      </c>
      <c r="Q182" t="str">
        <f t="shared" si="62"/>
        <v>ESP</v>
      </c>
      <c r="R182">
        <f t="shared" si="63"/>
        <v>203</v>
      </c>
      <c r="S182" t="str">
        <f t="shared" si="64"/>
        <v>B</v>
      </c>
      <c r="T182" t="str">
        <f t="shared" si="65"/>
        <v>NUÑEZ Roc</v>
      </c>
      <c r="U182" t="str">
        <f t="shared" si="66"/>
        <v>BEN-2</v>
      </c>
      <c r="V182" s="86">
        <f t="shared" si="67"/>
        <v>12566</v>
      </c>
      <c r="W182" t="str">
        <f t="shared" si="68"/>
        <v>MATARO</v>
      </c>
      <c r="X182" t="str">
        <f t="shared" si="69"/>
        <v/>
      </c>
      <c r="Z182" s="79">
        <v>12566</v>
      </c>
      <c r="AA182" s="80" t="s">
        <v>115</v>
      </c>
      <c r="AB182" s="80" t="s">
        <v>515</v>
      </c>
      <c r="AC182" s="80" t="s">
        <v>56</v>
      </c>
      <c r="AD182" s="80" t="s">
        <v>402</v>
      </c>
      <c r="AE182" s="80" t="s">
        <v>114</v>
      </c>
      <c r="AF182" s="80" t="s">
        <v>16</v>
      </c>
      <c r="AG182" s="81">
        <v>2010</v>
      </c>
      <c r="AH182" s="79"/>
      <c r="AJ182" t="s">
        <v>526</v>
      </c>
      <c r="AK182">
        <v>203</v>
      </c>
      <c r="AM182" t="s">
        <v>517</v>
      </c>
    </row>
    <row r="183" spans="4:39" x14ac:dyDescent="0.25">
      <c r="D183" s="46">
        <f t="shared" si="53"/>
        <v>13071</v>
      </c>
      <c r="E183" s="46" t="str">
        <f t="shared" si="54"/>
        <v>ESP</v>
      </c>
      <c r="F183" s="46">
        <f t="shared" si="55"/>
        <v>203</v>
      </c>
      <c r="G183" s="46" t="str">
        <f t="shared" si="56"/>
        <v>B</v>
      </c>
      <c r="H183" s="46" t="str">
        <f t="shared" si="57"/>
        <v>RESPALDO Ruben</v>
      </c>
      <c r="I183" s="46" t="str">
        <f t="shared" si="58"/>
        <v>JUV-2</v>
      </c>
      <c r="J183" s="46">
        <f t="shared" si="59"/>
        <v>13071</v>
      </c>
      <c r="K183" s="46" t="str">
        <f t="shared" si="60"/>
        <v>MATARO</v>
      </c>
      <c r="L183" s="46" t="str">
        <f t="shared" si="61"/>
        <v/>
      </c>
      <c r="P183">
        <v>181</v>
      </c>
      <c r="Q183" t="str">
        <f t="shared" si="62"/>
        <v>ESP</v>
      </c>
      <c r="R183">
        <f t="shared" si="63"/>
        <v>203</v>
      </c>
      <c r="S183" t="str">
        <f t="shared" si="64"/>
        <v>B</v>
      </c>
      <c r="T183" t="str">
        <f t="shared" si="65"/>
        <v>RESPALDO Ruben</v>
      </c>
      <c r="U183" t="str">
        <f t="shared" si="66"/>
        <v>JUV-2</v>
      </c>
      <c r="V183" s="86">
        <f t="shared" si="67"/>
        <v>13071</v>
      </c>
      <c r="W183" t="str">
        <f t="shared" si="68"/>
        <v>MATARO</v>
      </c>
      <c r="X183" t="str">
        <f t="shared" si="69"/>
        <v/>
      </c>
      <c r="Z183" s="79">
        <v>13071</v>
      </c>
      <c r="AA183" s="80" t="s">
        <v>436</v>
      </c>
      <c r="AB183" s="80" t="s">
        <v>515</v>
      </c>
      <c r="AC183" s="80" t="s">
        <v>56</v>
      </c>
      <c r="AD183" s="80" t="s">
        <v>380</v>
      </c>
      <c r="AE183" s="80" t="s">
        <v>114</v>
      </c>
      <c r="AF183" s="80" t="s">
        <v>16</v>
      </c>
      <c r="AG183" s="81">
        <v>2004</v>
      </c>
      <c r="AH183" s="79"/>
      <c r="AJ183" t="s">
        <v>526</v>
      </c>
      <c r="AK183">
        <v>203</v>
      </c>
      <c r="AM183" t="s">
        <v>517</v>
      </c>
    </row>
    <row r="184" spans="4:39" x14ac:dyDescent="0.25">
      <c r="D184" s="46">
        <f t="shared" si="53"/>
        <v>1599</v>
      </c>
      <c r="E184" s="46" t="str">
        <f t="shared" si="54"/>
        <v>ESP</v>
      </c>
      <c r="F184" s="46">
        <f t="shared" si="55"/>
        <v>204</v>
      </c>
      <c r="G184" s="46" t="str">
        <f t="shared" si="56"/>
        <v>A1</v>
      </c>
      <c r="H184" s="46" t="str">
        <f t="shared" si="57"/>
        <v>BADOSA Mireia</v>
      </c>
      <c r="I184" s="46" t="str">
        <f t="shared" si="58"/>
        <v>SEN</v>
      </c>
      <c r="J184" s="46">
        <f t="shared" si="59"/>
        <v>1599</v>
      </c>
      <c r="K184" s="46" t="str">
        <f t="shared" si="60"/>
        <v>TTCAS</v>
      </c>
      <c r="L184" s="46" t="str">
        <f t="shared" si="61"/>
        <v/>
      </c>
      <c r="P184">
        <v>182</v>
      </c>
      <c r="Q184" t="str">
        <f t="shared" si="62"/>
        <v>ESP</v>
      </c>
      <c r="R184">
        <f t="shared" si="63"/>
        <v>204</v>
      </c>
      <c r="S184" t="str">
        <f t="shared" si="64"/>
        <v>A1</v>
      </c>
      <c r="T184" t="str">
        <f t="shared" si="65"/>
        <v>BADOSA Mireia</v>
      </c>
      <c r="U184" t="str">
        <f t="shared" si="66"/>
        <v>SEN</v>
      </c>
      <c r="V184" s="86">
        <f t="shared" si="67"/>
        <v>1599</v>
      </c>
      <c r="W184" t="str">
        <f t="shared" si="68"/>
        <v>TTCAS</v>
      </c>
      <c r="X184" t="str">
        <f t="shared" si="69"/>
        <v/>
      </c>
      <c r="Z184" s="79">
        <v>1599</v>
      </c>
      <c r="AA184" s="80" t="s">
        <v>317</v>
      </c>
      <c r="AB184" s="80" t="s">
        <v>516</v>
      </c>
      <c r="AC184" s="80" t="s">
        <v>56</v>
      </c>
      <c r="AD184" s="80" t="s">
        <v>64</v>
      </c>
      <c r="AE184" s="80" t="s">
        <v>75</v>
      </c>
      <c r="AF184" s="80" t="s">
        <v>62</v>
      </c>
      <c r="AG184" s="81">
        <v>1995</v>
      </c>
      <c r="AH184" s="79">
        <v>4190</v>
      </c>
      <c r="AJ184" t="s">
        <v>526</v>
      </c>
      <c r="AK184">
        <v>204</v>
      </c>
      <c r="AM184" t="s">
        <v>517</v>
      </c>
    </row>
    <row r="185" spans="4:39" x14ac:dyDescent="0.25">
      <c r="D185" s="46">
        <f t="shared" si="53"/>
        <v>6767</v>
      </c>
      <c r="E185" s="46" t="str">
        <f t="shared" si="54"/>
        <v>ESP</v>
      </c>
      <c r="F185" s="46">
        <f t="shared" si="55"/>
        <v>204</v>
      </c>
      <c r="G185" s="46" t="str">
        <f t="shared" si="56"/>
        <v>B</v>
      </c>
      <c r="H185" s="46" t="str">
        <f t="shared" si="57"/>
        <v>FIGAROLA Roc</v>
      </c>
      <c r="I185" s="46" t="str">
        <f t="shared" si="58"/>
        <v>ALE-1</v>
      </c>
      <c r="J185" s="46">
        <f t="shared" si="59"/>
        <v>6767</v>
      </c>
      <c r="K185" s="46" t="str">
        <f t="shared" si="60"/>
        <v>TTCAS</v>
      </c>
      <c r="L185" s="46" t="str">
        <f t="shared" si="61"/>
        <v/>
      </c>
      <c r="P185">
        <v>183</v>
      </c>
      <c r="Q185" t="str">
        <f t="shared" si="62"/>
        <v>ESP</v>
      </c>
      <c r="R185">
        <f t="shared" si="63"/>
        <v>204</v>
      </c>
      <c r="S185" t="str">
        <f t="shared" si="64"/>
        <v>B</v>
      </c>
      <c r="T185" t="str">
        <f t="shared" si="65"/>
        <v>FIGAROLA Roc</v>
      </c>
      <c r="U185" t="str">
        <f t="shared" si="66"/>
        <v>ALE-1</v>
      </c>
      <c r="V185" s="86">
        <f t="shared" si="67"/>
        <v>6767</v>
      </c>
      <c r="W185" t="str">
        <f t="shared" si="68"/>
        <v>TTCAS</v>
      </c>
      <c r="X185" t="str">
        <f t="shared" si="69"/>
        <v/>
      </c>
      <c r="Z185" s="79">
        <v>6767</v>
      </c>
      <c r="AA185" s="80" t="s">
        <v>78</v>
      </c>
      <c r="AB185" s="80" t="s">
        <v>515</v>
      </c>
      <c r="AC185" s="80" t="s">
        <v>56</v>
      </c>
      <c r="AD185" s="80" t="s">
        <v>379</v>
      </c>
      <c r="AE185" s="80" t="s">
        <v>75</v>
      </c>
      <c r="AF185" s="80" t="s">
        <v>16</v>
      </c>
      <c r="AG185" s="81">
        <v>2009</v>
      </c>
      <c r="AH185" s="79" t="s">
        <v>517</v>
      </c>
      <c r="AJ185" t="s">
        <v>526</v>
      </c>
      <c r="AK185">
        <v>204</v>
      </c>
      <c r="AM185" t="s">
        <v>517</v>
      </c>
    </row>
    <row r="186" spans="4:39" x14ac:dyDescent="0.25">
      <c r="D186" s="46">
        <f t="shared" si="53"/>
        <v>6775</v>
      </c>
      <c r="E186" s="46" t="str">
        <f t="shared" si="54"/>
        <v>ESP</v>
      </c>
      <c r="F186" s="46">
        <f t="shared" si="55"/>
        <v>204</v>
      </c>
      <c r="G186" s="46" t="str">
        <f t="shared" si="56"/>
        <v>A1</v>
      </c>
      <c r="H186" s="46" t="str">
        <f t="shared" si="57"/>
        <v>IRELAND Lluc</v>
      </c>
      <c r="I186" s="46" t="str">
        <f t="shared" si="58"/>
        <v>INF-2</v>
      </c>
      <c r="J186" s="46">
        <f t="shared" si="59"/>
        <v>6775</v>
      </c>
      <c r="K186" s="46" t="str">
        <f t="shared" si="60"/>
        <v>TTCAS</v>
      </c>
      <c r="L186" s="46" t="str">
        <f t="shared" si="61"/>
        <v/>
      </c>
      <c r="P186">
        <v>184</v>
      </c>
      <c r="Q186" t="str">
        <f t="shared" si="62"/>
        <v>ESP</v>
      </c>
      <c r="R186">
        <f t="shared" si="63"/>
        <v>204</v>
      </c>
      <c r="S186" t="str">
        <f t="shared" si="64"/>
        <v>A1</v>
      </c>
      <c r="T186" t="str">
        <f t="shared" si="65"/>
        <v>IRELAND Lluc</v>
      </c>
      <c r="U186" t="str">
        <f t="shared" si="66"/>
        <v>INF-2</v>
      </c>
      <c r="V186" s="86">
        <f t="shared" si="67"/>
        <v>6775</v>
      </c>
      <c r="W186" t="str">
        <f t="shared" si="68"/>
        <v>TTCAS</v>
      </c>
      <c r="X186" t="str">
        <f t="shared" si="69"/>
        <v/>
      </c>
      <c r="Z186" s="79">
        <v>6775</v>
      </c>
      <c r="AA186" s="80" t="s">
        <v>79</v>
      </c>
      <c r="AB186" s="80" t="s">
        <v>515</v>
      </c>
      <c r="AC186" s="80" t="s">
        <v>56</v>
      </c>
      <c r="AD186" s="80" t="s">
        <v>371</v>
      </c>
      <c r="AE186" s="80" t="s">
        <v>75</v>
      </c>
      <c r="AF186" s="80" t="s">
        <v>62</v>
      </c>
      <c r="AG186" s="81">
        <v>2006</v>
      </c>
      <c r="AH186" s="79">
        <v>25117</v>
      </c>
      <c r="AJ186" t="s">
        <v>526</v>
      </c>
      <c r="AK186">
        <v>204</v>
      </c>
      <c r="AM186" t="s">
        <v>517</v>
      </c>
    </row>
    <row r="187" spans="4:39" x14ac:dyDescent="0.25">
      <c r="D187" s="46">
        <f t="shared" si="53"/>
        <v>7832</v>
      </c>
      <c r="E187" s="46" t="str">
        <f t="shared" si="54"/>
        <v>ESP</v>
      </c>
      <c r="F187" s="46">
        <f t="shared" si="55"/>
        <v>204</v>
      </c>
      <c r="G187" s="46" t="str">
        <f t="shared" si="56"/>
        <v>A2</v>
      </c>
      <c r="H187" s="46" t="str">
        <f t="shared" si="57"/>
        <v>CEBRIA Lluc</v>
      </c>
      <c r="I187" s="46" t="str">
        <f t="shared" si="58"/>
        <v>JUV-2</v>
      </c>
      <c r="J187" s="46">
        <f t="shared" si="59"/>
        <v>7832</v>
      </c>
      <c r="K187" s="46" t="str">
        <f t="shared" si="60"/>
        <v>TTCAS</v>
      </c>
      <c r="L187" s="46" t="str">
        <f t="shared" si="61"/>
        <v/>
      </c>
      <c r="P187">
        <v>185</v>
      </c>
      <c r="Q187" t="str">
        <f t="shared" si="62"/>
        <v>ESP</v>
      </c>
      <c r="R187">
        <f t="shared" si="63"/>
        <v>204</v>
      </c>
      <c r="S187" t="str">
        <f t="shared" si="64"/>
        <v>A2</v>
      </c>
      <c r="T187" t="str">
        <f t="shared" si="65"/>
        <v>CEBRIA Lluc</v>
      </c>
      <c r="U187" t="str">
        <f t="shared" si="66"/>
        <v>JUV-2</v>
      </c>
      <c r="V187" s="86">
        <f t="shared" si="67"/>
        <v>7832</v>
      </c>
      <c r="W187" t="str">
        <f t="shared" si="68"/>
        <v>TTCAS</v>
      </c>
      <c r="X187" t="str">
        <f t="shared" si="69"/>
        <v/>
      </c>
      <c r="Z187" s="79">
        <v>7832</v>
      </c>
      <c r="AA187" s="80" t="s">
        <v>76</v>
      </c>
      <c r="AB187" s="80" t="s">
        <v>515</v>
      </c>
      <c r="AC187" s="80" t="s">
        <v>56</v>
      </c>
      <c r="AD187" s="80" t="s">
        <v>380</v>
      </c>
      <c r="AE187" s="80" t="s">
        <v>75</v>
      </c>
      <c r="AF187" s="80" t="s">
        <v>77</v>
      </c>
      <c r="AG187" s="81">
        <v>2004</v>
      </c>
      <c r="AH187" s="79" t="s">
        <v>517</v>
      </c>
      <c r="AJ187" t="s">
        <v>526</v>
      </c>
      <c r="AK187">
        <v>204</v>
      </c>
      <c r="AM187" t="s">
        <v>517</v>
      </c>
    </row>
    <row r="188" spans="4:39" x14ac:dyDescent="0.25">
      <c r="D188" s="46">
        <f t="shared" si="53"/>
        <v>7978</v>
      </c>
      <c r="E188" s="46" t="str">
        <f t="shared" si="54"/>
        <v>ESP</v>
      </c>
      <c r="F188" s="46">
        <f t="shared" si="55"/>
        <v>204</v>
      </c>
      <c r="G188" s="46" t="str">
        <f t="shared" si="56"/>
        <v>A1</v>
      </c>
      <c r="H188" s="46" t="str">
        <f t="shared" si="57"/>
        <v>PUIGMOLE Anna</v>
      </c>
      <c r="I188" s="46" t="str">
        <f t="shared" si="58"/>
        <v>INF-2</v>
      </c>
      <c r="J188" s="46">
        <f t="shared" si="59"/>
        <v>7978</v>
      </c>
      <c r="K188" s="46" t="str">
        <f t="shared" si="60"/>
        <v>TTCAS</v>
      </c>
      <c r="L188" s="46" t="str">
        <f t="shared" si="61"/>
        <v/>
      </c>
      <c r="P188">
        <v>186</v>
      </c>
      <c r="Q188" t="str">
        <f t="shared" si="62"/>
        <v>ESP</v>
      </c>
      <c r="R188">
        <f t="shared" si="63"/>
        <v>204</v>
      </c>
      <c r="S188" t="str">
        <f t="shared" si="64"/>
        <v>A1</v>
      </c>
      <c r="T188" t="str">
        <f t="shared" si="65"/>
        <v>PUIGMOLE Anna</v>
      </c>
      <c r="U188" t="str">
        <f t="shared" si="66"/>
        <v>INF-2</v>
      </c>
      <c r="V188" s="86">
        <f t="shared" si="67"/>
        <v>7978</v>
      </c>
      <c r="W188" t="str">
        <f t="shared" si="68"/>
        <v>TTCAS</v>
      </c>
      <c r="X188" t="str">
        <f t="shared" si="69"/>
        <v/>
      </c>
      <c r="Z188" s="79">
        <v>7978</v>
      </c>
      <c r="AA188" s="80" t="s">
        <v>80</v>
      </c>
      <c r="AB188" s="80" t="s">
        <v>516</v>
      </c>
      <c r="AC188" s="80" t="s">
        <v>56</v>
      </c>
      <c r="AD188" s="80" t="s">
        <v>371</v>
      </c>
      <c r="AE188" s="80" t="s">
        <v>75</v>
      </c>
      <c r="AF188" s="80" t="s">
        <v>62</v>
      </c>
      <c r="AG188" s="81">
        <v>2006</v>
      </c>
      <c r="AH188" s="79">
        <v>25072</v>
      </c>
      <c r="AJ188" t="s">
        <v>526</v>
      </c>
      <c r="AK188">
        <v>204</v>
      </c>
      <c r="AM188" t="s">
        <v>517</v>
      </c>
    </row>
    <row r="189" spans="4:39" x14ac:dyDescent="0.25">
      <c r="D189" s="46">
        <f t="shared" si="53"/>
        <v>8050</v>
      </c>
      <c r="E189" s="46" t="str">
        <f t="shared" si="54"/>
        <v>ESP</v>
      </c>
      <c r="F189" s="46">
        <f t="shared" si="55"/>
        <v>204</v>
      </c>
      <c r="G189" s="46" t="str">
        <f t="shared" si="56"/>
        <v>A2</v>
      </c>
      <c r="H189" s="46" t="str">
        <f t="shared" si="57"/>
        <v>RUIZ Eloi</v>
      </c>
      <c r="I189" s="46" t="str">
        <f t="shared" si="58"/>
        <v>INF-2</v>
      </c>
      <c r="J189" s="46">
        <f t="shared" si="59"/>
        <v>8050</v>
      </c>
      <c r="K189" s="46" t="str">
        <f t="shared" si="60"/>
        <v>TTCAS</v>
      </c>
      <c r="L189" s="46" t="str">
        <f t="shared" si="61"/>
        <v/>
      </c>
      <c r="P189">
        <v>187</v>
      </c>
      <c r="Q189" t="str">
        <f t="shared" si="62"/>
        <v>ESP</v>
      </c>
      <c r="R189">
        <f t="shared" si="63"/>
        <v>204</v>
      </c>
      <c r="S189" t="str">
        <f t="shared" si="64"/>
        <v>A2</v>
      </c>
      <c r="T189" t="str">
        <f t="shared" si="65"/>
        <v>RUIZ Eloi</v>
      </c>
      <c r="U189" t="str">
        <f t="shared" si="66"/>
        <v>INF-2</v>
      </c>
      <c r="V189" s="86">
        <f t="shared" si="67"/>
        <v>8050</v>
      </c>
      <c r="W189" t="str">
        <f t="shared" si="68"/>
        <v>TTCAS</v>
      </c>
      <c r="X189" t="str">
        <f t="shared" si="69"/>
        <v/>
      </c>
      <c r="Z189" s="79">
        <v>8050</v>
      </c>
      <c r="AA189" s="80" t="s">
        <v>319</v>
      </c>
      <c r="AB189" s="80" t="s">
        <v>515</v>
      </c>
      <c r="AC189" s="80" t="s">
        <v>56</v>
      </c>
      <c r="AD189" s="80" t="s">
        <v>371</v>
      </c>
      <c r="AE189" s="80" t="s">
        <v>75</v>
      </c>
      <c r="AF189" s="80" t="s">
        <v>77</v>
      </c>
      <c r="AG189" s="81">
        <v>2006</v>
      </c>
      <c r="AH189" s="79" t="s">
        <v>517</v>
      </c>
      <c r="AJ189" t="s">
        <v>526</v>
      </c>
      <c r="AK189">
        <v>204</v>
      </c>
      <c r="AM189" t="s">
        <v>517</v>
      </c>
    </row>
    <row r="190" spans="4:39" x14ac:dyDescent="0.25">
      <c r="D190" s="46">
        <f t="shared" si="53"/>
        <v>8393</v>
      </c>
      <c r="E190" s="46" t="str">
        <f t="shared" si="54"/>
        <v>ESP</v>
      </c>
      <c r="F190" s="46">
        <f t="shared" si="55"/>
        <v>204</v>
      </c>
      <c r="G190" s="46" t="str">
        <f t="shared" si="56"/>
        <v>A2</v>
      </c>
      <c r="H190" s="46" t="str">
        <f t="shared" si="57"/>
        <v>FIGAROLA Biel</v>
      </c>
      <c r="I190" s="46" t="str">
        <f t="shared" si="58"/>
        <v>JUV-1</v>
      </c>
      <c r="J190" s="46">
        <f t="shared" si="59"/>
        <v>8393</v>
      </c>
      <c r="K190" s="46" t="str">
        <f t="shared" si="60"/>
        <v>TTCAS</v>
      </c>
      <c r="L190" s="46" t="str">
        <f t="shared" si="61"/>
        <v/>
      </c>
      <c r="P190">
        <v>188</v>
      </c>
      <c r="Q190" t="str">
        <f t="shared" si="62"/>
        <v>ESP</v>
      </c>
      <c r="R190">
        <f t="shared" si="63"/>
        <v>204</v>
      </c>
      <c r="S190" t="str">
        <f t="shared" si="64"/>
        <v>A2</v>
      </c>
      <c r="T190" t="str">
        <f t="shared" si="65"/>
        <v>FIGAROLA Biel</v>
      </c>
      <c r="U190" t="str">
        <f t="shared" si="66"/>
        <v>JUV-1</v>
      </c>
      <c r="V190" s="86">
        <f t="shared" si="67"/>
        <v>8393</v>
      </c>
      <c r="W190" t="str">
        <f t="shared" si="68"/>
        <v>TTCAS</v>
      </c>
      <c r="X190" t="str">
        <f t="shared" si="69"/>
        <v/>
      </c>
      <c r="Z190" s="79">
        <v>8393</v>
      </c>
      <c r="AA190" s="80" t="s">
        <v>318</v>
      </c>
      <c r="AB190" s="80" t="s">
        <v>515</v>
      </c>
      <c r="AC190" s="80" t="s">
        <v>56</v>
      </c>
      <c r="AD190" s="80" t="s">
        <v>373</v>
      </c>
      <c r="AE190" s="80" t="s">
        <v>75</v>
      </c>
      <c r="AF190" s="80" t="s">
        <v>77</v>
      </c>
      <c r="AG190" s="81">
        <v>2005</v>
      </c>
      <c r="AH190" s="79" t="s">
        <v>517</v>
      </c>
      <c r="AJ190" t="s">
        <v>526</v>
      </c>
      <c r="AK190">
        <v>204</v>
      </c>
      <c r="AM190" t="s">
        <v>517</v>
      </c>
    </row>
    <row r="191" spans="4:39" x14ac:dyDescent="0.25">
      <c r="D191" s="46">
        <f t="shared" si="53"/>
        <v>9000</v>
      </c>
      <c r="E191" s="46" t="str">
        <f t="shared" si="54"/>
        <v>ESP</v>
      </c>
      <c r="F191" s="46">
        <f t="shared" si="55"/>
        <v>204</v>
      </c>
      <c r="G191" s="46" t="str">
        <f t="shared" si="56"/>
        <v>A1</v>
      </c>
      <c r="H191" s="46" t="str">
        <f t="shared" si="57"/>
        <v>BORRELL Biel</v>
      </c>
      <c r="I191" s="46" t="str">
        <f t="shared" si="58"/>
        <v>JUV-1</v>
      </c>
      <c r="J191" s="46">
        <f t="shared" si="59"/>
        <v>9000</v>
      </c>
      <c r="K191" s="46" t="str">
        <f t="shared" si="60"/>
        <v>TTCAS</v>
      </c>
      <c r="L191" s="46" t="str">
        <f t="shared" si="61"/>
        <v/>
      </c>
      <c r="P191">
        <v>189</v>
      </c>
      <c r="Q191" t="str">
        <f t="shared" si="62"/>
        <v>ESP</v>
      </c>
      <c r="R191">
        <f t="shared" si="63"/>
        <v>204</v>
      </c>
      <c r="S191" t="str">
        <f t="shared" si="64"/>
        <v>A1</v>
      </c>
      <c r="T191" t="str">
        <f t="shared" si="65"/>
        <v>BORRELL Biel</v>
      </c>
      <c r="U191" t="str">
        <f t="shared" si="66"/>
        <v>JUV-1</v>
      </c>
      <c r="V191" s="86">
        <f t="shared" si="67"/>
        <v>9000</v>
      </c>
      <c r="W191" t="str">
        <f t="shared" si="68"/>
        <v>TTCAS</v>
      </c>
      <c r="X191" t="str">
        <f t="shared" si="69"/>
        <v/>
      </c>
      <c r="Z191" s="79">
        <v>9000</v>
      </c>
      <c r="AA191" s="80" t="s">
        <v>74</v>
      </c>
      <c r="AB191" s="80" t="s">
        <v>515</v>
      </c>
      <c r="AC191" s="80" t="s">
        <v>56</v>
      </c>
      <c r="AD191" s="80" t="s">
        <v>373</v>
      </c>
      <c r="AE191" s="80" t="s">
        <v>75</v>
      </c>
      <c r="AF191" s="80" t="s">
        <v>62</v>
      </c>
      <c r="AG191" s="81">
        <v>2005</v>
      </c>
      <c r="AH191" s="79">
        <v>25056</v>
      </c>
      <c r="AJ191" t="s">
        <v>526</v>
      </c>
      <c r="AK191">
        <v>204</v>
      </c>
      <c r="AM191" t="s">
        <v>517</v>
      </c>
    </row>
    <row r="192" spans="4:39" x14ac:dyDescent="0.25">
      <c r="D192" s="46">
        <f t="shared" si="53"/>
        <v>10464</v>
      </c>
      <c r="E192" s="46" t="str">
        <f t="shared" si="54"/>
        <v>ESP</v>
      </c>
      <c r="F192" s="46">
        <f t="shared" si="55"/>
        <v>204</v>
      </c>
      <c r="G192" s="46" t="str">
        <f t="shared" si="56"/>
        <v>B</v>
      </c>
      <c r="H192" s="46" t="str">
        <f t="shared" si="57"/>
        <v>POCH Roger</v>
      </c>
      <c r="I192" s="46" t="str">
        <f t="shared" si="58"/>
        <v>BEN-2</v>
      </c>
      <c r="J192" s="46">
        <f t="shared" si="59"/>
        <v>10464</v>
      </c>
      <c r="K192" s="46" t="str">
        <f t="shared" si="60"/>
        <v>TTCAS</v>
      </c>
      <c r="L192" s="46" t="str">
        <f t="shared" si="61"/>
        <v/>
      </c>
      <c r="P192">
        <v>190</v>
      </c>
      <c r="Q192" t="str">
        <f t="shared" si="62"/>
        <v>ESP</v>
      </c>
      <c r="R192">
        <f t="shared" si="63"/>
        <v>204</v>
      </c>
      <c r="S192" t="str">
        <f t="shared" si="64"/>
        <v>B</v>
      </c>
      <c r="T192" t="str">
        <f t="shared" si="65"/>
        <v>POCH Roger</v>
      </c>
      <c r="U192" t="str">
        <f t="shared" si="66"/>
        <v>BEN-2</v>
      </c>
      <c r="V192" s="86">
        <f t="shared" si="67"/>
        <v>10464</v>
      </c>
      <c r="W192" t="str">
        <f t="shared" si="68"/>
        <v>TTCAS</v>
      </c>
      <c r="X192" t="str">
        <f t="shared" si="69"/>
        <v/>
      </c>
      <c r="Z192" s="79">
        <v>10464</v>
      </c>
      <c r="AA192" s="80" t="s">
        <v>437</v>
      </c>
      <c r="AB192" s="80" t="s">
        <v>515</v>
      </c>
      <c r="AC192" s="80" t="s">
        <v>56</v>
      </c>
      <c r="AD192" s="80" t="s">
        <v>402</v>
      </c>
      <c r="AE192" s="80" t="s">
        <v>75</v>
      </c>
      <c r="AF192" s="80" t="s">
        <v>16</v>
      </c>
      <c r="AG192" s="81">
        <v>2010</v>
      </c>
      <c r="AH192" s="79" t="s">
        <v>517</v>
      </c>
      <c r="AJ192" t="s">
        <v>526</v>
      </c>
      <c r="AK192">
        <v>204</v>
      </c>
      <c r="AM192" t="s">
        <v>517</v>
      </c>
    </row>
    <row r="193" spans="4:39" x14ac:dyDescent="0.25">
      <c r="D193" s="46">
        <f t="shared" si="53"/>
        <v>701</v>
      </c>
      <c r="E193" s="46" t="str">
        <f t="shared" si="54"/>
        <v>ESP</v>
      </c>
      <c r="F193" s="46">
        <f t="shared" si="55"/>
        <v>205</v>
      </c>
      <c r="G193" s="46" t="str">
        <f t="shared" si="56"/>
        <v>A1</v>
      </c>
      <c r="H193" s="46" t="str">
        <f t="shared" si="57"/>
        <v>ARTACHO Joan Manel</v>
      </c>
      <c r="I193" s="46" t="str">
        <f t="shared" si="58"/>
        <v>V+40</v>
      </c>
      <c r="J193" s="46">
        <f t="shared" si="59"/>
        <v>701</v>
      </c>
      <c r="K193" s="46" t="str">
        <f t="shared" si="60"/>
        <v>TRAMUN</v>
      </c>
      <c r="L193" s="46" t="str">
        <f t="shared" si="61"/>
        <v/>
      </c>
      <c r="P193">
        <v>191</v>
      </c>
      <c r="Q193" t="str">
        <f t="shared" si="62"/>
        <v>ESP</v>
      </c>
      <c r="R193">
        <f t="shared" si="63"/>
        <v>205</v>
      </c>
      <c r="S193" t="str">
        <f t="shared" si="64"/>
        <v>A1</v>
      </c>
      <c r="T193" t="str">
        <f t="shared" si="65"/>
        <v>ARTACHO Joan Manel</v>
      </c>
      <c r="U193" t="str">
        <f t="shared" si="66"/>
        <v>V+40</v>
      </c>
      <c r="V193" s="86">
        <f t="shared" si="67"/>
        <v>701</v>
      </c>
      <c r="W193" t="str">
        <f t="shared" si="68"/>
        <v>TRAMUN</v>
      </c>
      <c r="X193" t="str">
        <f t="shared" si="69"/>
        <v/>
      </c>
      <c r="Z193" s="79">
        <v>701</v>
      </c>
      <c r="AA193" s="80" t="s">
        <v>438</v>
      </c>
      <c r="AB193" s="80" t="s">
        <v>515</v>
      </c>
      <c r="AC193" s="80" t="s">
        <v>56</v>
      </c>
      <c r="AD193" s="80" t="s">
        <v>376</v>
      </c>
      <c r="AE193" s="80" t="s">
        <v>58</v>
      </c>
      <c r="AF193" s="80" t="s">
        <v>62</v>
      </c>
      <c r="AG193" s="81">
        <v>1973</v>
      </c>
      <c r="AH193" s="79">
        <v>1407</v>
      </c>
      <c r="AJ193" t="s">
        <v>526</v>
      </c>
      <c r="AK193">
        <v>205</v>
      </c>
      <c r="AM193" t="s">
        <v>517</v>
      </c>
    </row>
    <row r="194" spans="4:39" x14ac:dyDescent="0.25">
      <c r="D194" s="46">
        <f t="shared" si="53"/>
        <v>1195</v>
      </c>
      <c r="E194" s="46" t="str">
        <f t="shared" si="54"/>
        <v>ESP</v>
      </c>
      <c r="F194" s="46">
        <f t="shared" si="55"/>
        <v>205</v>
      </c>
      <c r="G194" s="46" t="str">
        <f t="shared" si="56"/>
        <v>A2</v>
      </c>
      <c r="H194" s="46" t="str">
        <f t="shared" si="57"/>
        <v>DVORAK Galia</v>
      </c>
      <c r="I194" s="46" t="str">
        <f t="shared" si="58"/>
        <v>SEN</v>
      </c>
      <c r="J194" s="46">
        <f t="shared" si="59"/>
        <v>1195</v>
      </c>
      <c r="K194" s="46" t="str">
        <f t="shared" si="60"/>
        <v>TRAMUN</v>
      </c>
      <c r="L194" s="46" t="str">
        <f t="shared" si="61"/>
        <v/>
      </c>
      <c r="P194">
        <v>192</v>
      </c>
      <c r="Q194" t="str">
        <f t="shared" si="62"/>
        <v>ESP</v>
      </c>
      <c r="R194">
        <f t="shared" si="63"/>
        <v>205</v>
      </c>
      <c r="S194" t="str">
        <f t="shared" si="64"/>
        <v>A2</v>
      </c>
      <c r="T194" t="str">
        <f t="shared" si="65"/>
        <v>DVORAK Galia</v>
      </c>
      <c r="U194" t="str">
        <f t="shared" si="66"/>
        <v>SEN</v>
      </c>
      <c r="V194" s="86">
        <f t="shared" si="67"/>
        <v>1195</v>
      </c>
      <c r="W194" t="str">
        <f t="shared" si="68"/>
        <v>TRAMUN</v>
      </c>
      <c r="X194" t="str">
        <f t="shared" si="69"/>
        <v/>
      </c>
      <c r="Z194" s="79">
        <v>1195</v>
      </c>
      <c r="AA194" s="80" t="s">
        <v>439</v>
      </c>
      <c r="AB194" s="80" t="s">
        <v>516</v>
      </c>
      <c r="AC194" s="80" t="s">
        <v>56</v>
      </c>
      <c r="AD194" s="80" t="s">
        <v>64</v>
      </c>
      <c r="AE194" s="80" t="s">
        <v>58</v>
      </c>
      <c r="AF194" s="80" t="s">
        <v>77</v>
      </c>
      <c r="AG194" s="81">
        <v>1988</v>
      </c>
      <c r="AH194" s="79">
        <v>3140</v>
      </c>
      <c r="AJ194" t="s">
        <v>526</v>
      </c>
      <c r="AK194">
        <v>205</v>
      </c>
      <c r="AM194" t="s">
        <v>517</v>
      </c>
    </row>
    <row r="195" spans="4:39" x14ac:dyDescent="0.25">
      <c r="D195" s="46">
        <f t="shared" si="53"/>
        <v>1341</v>
      </c>
      <c r="E195" s="46" t="str">
        <f t="shared" si="54"/>
        <v>ESP</v>
      </c>
      <c r="F195" s="46">
        <f t="shared" si="55"/>
        <v>205</v>
      </c>
      <c r="G195" s="46" t="str">
        <f t="shared" si="56"/>
        <v>A2</v>
      </c>
      <c r="H195" s="46" t="str">
        <f t="shared" si="57"/>
        <v>DIAZ Jonathan</v>
      </c>
      <c r="I195" s="46" t="str">
        <f t="shared" si="58"/>
        <v>SEN</v>
      </c>
      <c r="J195" s="46">
        <f t="shared" si="59"/>
        <v>1341</v>
      </c>
      <c r="K195" s="46" t="str">
        <f t="shared" si="60"/>
        <v>TRAMUN</v>
      </c>
      <c r="L195" s="46" t="str">
        <f t="shared" si="61"/>
        <v/>
      </c>
      <c r="P195">
        <v>193</v>
      </c>
      <c r="Q195" t="str">
        <f t="shared" si="62"/>
        <v>ESP</v>
      </c>
      <c r="R195">
        <f t="shared" si="63"/>
        <v>205</v>
      </c>
      <c r="S195" t="str">
        <f t="shared" si="64"/>
        <v>A2</v>
      </c>
      <c r="T195" t="str">
        <f t="shared" si="65"/>
        <v>DIAZ Jonathan</v>
      </c>
      <c r="U195" t="str">
        <f t="shared" si="66"/>
        <v>SEN</v>
      </c>
      <c r="V195" s="86">
        <f t="shared" si="67"/>
        <v>1341</v>
      </c>
      <c r="W195" t="str">
        <f t="shared" si="68"/>
        <v>TRAMUN</v>
      </c>
      <c r="X195" t="str">
        <f t="shared" si="69"/>
        <v/>
      </c>
      <c r="Z195" s="79">
        <v>1341</v>
      </c>
      <c r="AA195" s="80" t="s">
        <v>63</v>
      </c>
      <c r="AB195" s="80" t="s">
        <v>515</v>
      </c>
      <c r="AC195" s="80" t="s">
        <v>56</v>
      </c>
      <c r="AD195" s="80" t="s">
        <v>64</v>
      </c>
      <c r="AE195" s="80" t="s">
        <v>58</v>
      </c>
      <c r="AF195" s="80" t="s">
        <v>77</v>
      </c>
      <c r="AG195" s="81">
        <v>1990</v>
      </c>
      <c r="AH195" s="79">
        <v>7415</v>
      </c>
      <c r="AJ195" t="s">
        <v>526</v>
      </c>
      <c r="AK195">
        <v>205</v>
      </c>
      <c r="AM195" t="s">
        <v>517</v>
      </c>
    </row>
    <row r="196" spans="4:39" x14ac:dyDescent="0.25">
      <c r="D196" s="46">
        <f t="shared" si="53"/>
        <v>1822</v>
      </c>
      <c r="E196" s="46" t="str">
        <f t="shared" si="54"/>
        <v>ESP</v>
      </c>
      <c r="F196" s="46">
        <f t="shared" si="55"/>
        <v>205</v>
      </c>
      <c r="G196" s="46" t="str">
        <f t="shared" si="56"/>
        <v>A2</v>
      </c>
      <c r="H196" s="46" t="str">
        <f t="shared" si="57"/>
        <v>BALANZO Maria</v>
      </c>
      <c r="I196" s="46" t="str">
        <f t="shared" si="58"/>
        <v>SEN</v>
      </c>
      <c r="J196" s="46">
        <f t="shared" si="59"/>
        <v>1822</v>
      </c>
      <c r="K196" s="46" t="str">
        <f t="shared" si="60"/>
        <v>TRAMUN</v>
      </c>
      <c r="L196" s="46" t="str">
        <f t="shared" si="61"/>
        <v/>
      </c>
      <c r="P196">
        <v>194</v>
      </c>
      <c r="Q196" t="str">
        <f t="shared" si="62"/>
        <v>ESP</v>
      </c>
      <c r="R196">
        <f t="shared" si="63"/>
        <v>205</v>
      </c>
      <c r="S196" t="str">
        <f t="shared" si="64"/>
        <v>A2</v>
      </c>
      <c r="T196" t="str">
        <f t="shared" si="65"/>
        <v>BALANZO Maria</v>
      </c>
      <c r="U196" t="str">
        <f t="shared" si="66"/>
        <v>SEN</v>
      </c>
      <c r="V196" s="86">
        <f t="shared" si="67"/>
        <v>1822</v>
      </c>
      <c r="W196" t="str">
        <f t="shared" si="68"/>
        <v>TRAMUN</v>
      </c>
      <c r="X196" t="str">
        <f t="shared" si="69"/>
        <v/>
      </c>
      <c r="Z196" s="79">
        <v>1822</v>
      </c>
      <c r="AA196" s="80" t="s">
        <v>313</v>
      </c>
      <c r="AB196" s="80" t="s">
        <v>516</v>
      </c>
      <c r="AC196" s="80" t="s">
        <v>56</v>
      </c>
      <c r="AD196" s="80" t="s">
        <v>64</v>
      </c>
      <c r="AE196" s="80" t="s">
        <v>58</v>
      </c>
      <c r="AF196" s="80" t="s">
        <v>77</v>
      </c>
      <c r="AG196" s="81">
        <v>1995</v>
      </c>
      <c r="AH196" s="79">
        <v>6576</v>
      </c>
      <c r="AJ196" t="s">
        <v>526</v>
      </c>
      <c r="AK196">
        <v>205</v>
      </c>
      <c r="AM196" t="s">
        <v>517</v>
      </c>
    </row>
    <row r="197" spans="4:39" x14ac:dyDescent="0.25">
      <c r="D197" s="46">
        <f t="shared" si="53"/>
        <v>1897</v>
      </c>
      <c r="E197" s="46" t="str">
        <f t="shared" si="54"/>
        <v>ESP</v>
      </c>
      <c r="F197" s="46">
        <f t="shared" si="55"/>
        <v>205</v>
      </c>
      <c r="G197" s="46" t="str">
        <f t="shared" si="56"/>
        <v>A1</v>
      </c>
      <c r="H197" s="46" t="str">
        <f t="shared" si="57"/>
        <v>OÑA Antonio</v>
      </c>
      <c r="I197" s="46" t="str">
        <f t="shared" si="58"/>
        <v>V+50</v>
      </c>
      <c r="J197" s="46">
        <f t="shared" si="59"/>
        <v>1897</v>
      </c>
      <c r="K197" s="46" t="str">
        <f t="shared" si="60"/>
        <v>TRAMUN</v>
      </c>
      <c r="L197" s="46" t="str">
        <f t="shared" si="61"/>
        <v/>
      </c>
      <c r="P197">
        <v>195</v>
      </c>
      <c r="Q197" t="str">
        <f t="shared" si="62"/>
        <v>ESP</v>
      </c>
      <c r="R197">
        <f t="shared" si="63"/>
        <v>205</v>
      </c>
      <c r="S197" t="str">
        <f t="shared" si="64"/>
        <v>A1</v>
      </c>
      <c r="T197" t="str">
        <f t="shared" si="65"/>
        <v>OÑA Antonio</v>
      </c>
      <c r="U197" t="str">
        <f t="shared" si="66"/>
        <v>V+50</v>
      </c>
      <c r="V197" s="86">
        <f t="shared" si="67"/>
        <v>1897</v>
      </c>
      <c r="W197" t="str">
        <f t="shared" si="68"/>
        <v>TRAMUN</v>
      </c>
      <c r="X197" t="str">
        <f t="shared" si="69"/>
        <v/>
      </c>
      <c r="Z197" s="79">
        <v>1897</v>
      </c>
      <c r="AA197" s="80" t="s">
        <v>70</v>
      </c>
      <c r="AB197" s="80" t="s">
        <v>515</v>
      </c>
      <c r="AC197" s="80" t="s">
        <v>56</v>
      </c>
      <c r="AD197" s="80" t="s">
        <v>368</v>
      </c>
      <c r="AE197" s="80" t="s">
        <v>58</v>
      </c>
      <c r="AF197" s="80" t="s">
        <v>62</v>
      </c>
      <c r="AG197" s="81">
        <v>1970</v>
      </c>
      <c r="AH197" s="79">
        <v>1250</v>
      </c>
      <c r="AJ197" t="s">
        <v>526</v>
      </c>
      <c r="AK197">
        <v>205</v>
      </c>
      <c r="AM197" t="s">
        <v>517</v>
      </c>
    </row>
    <row r="198" spans="4:39" x14ac:dyDescent="0.25">
      <c r="D198" s="46">
        <f t="shared" si="53"/>
        <v>1998</v>
      </c>
      <c r="E198" s="46" t="str">
        <f t="shared" si="54"/>
        <v>ESP</v>
      </c>
      <c r="F198" s="46">
        <f t="shared" si="55"/>
        <v>205</v>
      </c>
      <c r="G198" s="46" t="str">
        <f t="shared" si="56"/>
        <v>A2</v>
      </c>
      <c r="H198" s="46" t="str">
        <f t="shared" si="57"/>
        <v>ARTACHO Sergi</v>
      </c>
      <c r="I198" s="46" t="str">
        <f t="shared" si="58"/>
        <v>S23-2</v>
      </c>
      <c r="J198" s="46">
        <f t="shared" si="59"/>
        <v>1998</v>
      </c>
      <c r="K198" s="46" t="str">
        <f t="shared" si="60"/>
        <v>TRAMUN</v>
      </c>
      <c r="L198" s="46" t="str">
        <f t="shared" si="61"/>
        <v/>
      </c>
      <c r="P198">
        <v>196</v>
      </c>
      <c r="Q198" t="str">
        <f t="shared" si="62"/>
        <v>ESP</v>
      </c>
      <c r="R198">
        <f t="shared" si="63"/>
        <v>205</v>
      </c>
      <c r="S198" t="str">
        <f t="shared" si="64"/>
        <v>A2</v>
      </c>
      <c r="T198" t="str">
        <f t="shared" si="65"/>
        <v>ARTACHO Sergi</v>
      </c>
      <c r="U198" t="str">
        <f t="shared" si="66"/>
        <v>S23-2</v>
      </c>
      <c r="V198" s="86">
        <f t="shared" si="67"/>
        <v>1998</v>
      </c>
      <c r="W198" t="str">
        <f t="shared" si="68"/>
        <v>TRAMUN</v>
      </c>
      <c r="X198" t="str">
        <f t="shared" si="69"/>
        <v/>
      </c>
      <c r="Z198" s="79">
        <v>1998</v>
      </c>
      <c r="AA198" s="80" t="s">
        <v>312</v>
      </c>
      <c r="AB198" s="80" t="s">
        <v>515</v>
      </c>
      <c r="AC198" s="80" t="s">
        <v>56</v>
      </c>
      <c r="AD198" s="80" t="s">
        <v>412</v>
      </c>
      <c r="AE198" s="80" t="s">
        <v>58</v>
      </c>
      <c r="AF198" s="80" t="s">
        <v>77</v>
      </c>
      <c r="AG198" s="81">
        <v>1998</v>
      </c>
      <c r="AH198" s="79">
        <v>8913</v>
      </c>
      <c r="AJ198" t="s">
        <v>526</v>
      </c>
      <c r="AK198">
        <v>205</v>
      </c>
      <c r="AM198" t="s">
        <v>517</v>
      </c>
    </row>
    <row r="199" spans="4:39" x14ac:dyDescent="0.25">
      <c r="D199" s="46">
        <f t="shared" si="53"/>
        <v>2192</v>
      </c>
      <c r="E199" s="46" t="str">
        <f t="shared" si="54"/>
        <v>ESP</v>
      </c>
      <c r="F199" s="46">
        <f t="shared" si="55"/>
        <v>205</v>
      </c>
      <c r="G199" s="46" t="str">
        <f t="shared" si="56"/>
        <v>A1</v>
      </c>
      <c r="H199" s="46" t="str">
        <f t="shared" si="57"/>
        <v>MUNTADA Jaume</v>
      </c>
      <c r="I199" s="46" t="str">
        <f t="shared" si="58"/>
        <v>V+50</v>
      </c>
      <c r="J199" s="46">
        <f t="shared" si="59"/>
        <v>2192</v>
      </c>
      <c r="K199" s="46" t="str">
        <f t="shared" si="60"/>
        <v>TRAMUN</v>
      </c>
      <c r="L199" s="46" t="str">
        <f t="shared" si="61"/>
        <v/>
      </c>
      <c r="P199">
        <v>197</v>
      </c>
      <c r="Q199" t="str">
        <f t="shared" si="62"/>
        <v>ESP</v>
      </c>
      <c r="R199">
        <f t="shared" si="63"/>
        <v>205</v>
      </c>
      <c r="S199" t="str">
        <f t="shared" si="64"/>
        <v>A1</v>
      </c>
      <c r="T199" t="str">
        <f t="shared" si="65"/>
        <v>MUNTADA Jaume</v>
      </c>
      <c r="U199" t="str">
        <f t="shared" si="66"/>
        <v>V+50</v>
      </c>
      <c r="V199" s="86">
        <f t="shared" si="67"/>
        <v>2192</v>
      </c>
      <c r="W199" t="str">
        <f t="shared" si="68"/>
        <v>TRAMUN</v>
      </c>
      <c r="X199" t="str">
        <f t="shared" si="69"/>
        <v/>
      </c>
      <c r="Z199" s="79">
        <v>2192</v>
      </c>
      <c r="AA199" s="80" t="s">
        <v>69</v>
      </c>
      <c r="AB199" s="80" t="s">
        <v>515</v>
      </c>
      <c r="AC199" s="80" t="s">
        <v>56</v>
      </c>
      <c r="AD199" s="80" t="s">
        <v>368</v>
      </c>
      <c r="AE199" s="80" t="s">
        <v>58</v>
      </c>
      <c r="AF199" s="80" t="s">
        <v>62</v>
      </c>
      <c r="AG199" s="81">
        <v>1971</v>
      </c>
      <c r="AH199" s="79">
        <v>8902</v>
      </c>
      <c r="AJ199" t="s">
        <v>526</v>
      </c>
      <c r="AK199">
        <v>205</v>
      </c>
      <c r="AM199" t="s">
        <v>517</v>
      </c>
    </row>
    <row r="200" spans="4:39" x14ac:dyDescent="0.25">
      <c r="D200" s="46">
        <f t="shared" si="53"/>
        <v>2948</v>
      </c>
      <c r="E200" s="46" t="str">
        <f t="shared" si="54"/>
        <v>ESP</v>
      </c>
      <c r="F200" s="46">
        <f t="shared" si="55"/>
        <v>205</v>
      </c>
      <c r="G200" s="46" t="str">
        <f t="shared" si="56"/>
        <v>A2</v>
      </c>
      <c r="H200" s="46" t="str">
        <f t="shared" si="57"/>
        <v>CAYMEL Claudia</v>
      </c>
      <c r="I200" s="46" t="str">
        <f t="shared" si="58"/>
        <v>S23-2</v>
      </c>
      <c r="J200" s="46">
        <f t="shared" si="59"/>
        <v>2948</v>
      </c>
      <c r="K200" s="46" t="str">
        <f t="shared" si="60"/>
        <v>TRAMUN</v>
      </c>
      <c r="L200" s="46" t="str">
        <f t="shared" si="61"/>
        <v/>
      </c>
      <c r="P200">
        <v>198</v>
      </c>
      <c r="Q200" t="str">
        <f t="shared" si="62"/>
        <v>ESP</v>
      </c>
      <c r="R200">
        <f t="shared" si="63"/>
        <v>205</v>
      </c>
      <c r="S200" t="str">
        <f t="shared" si="64"/>
        <v>A2</v>
      </c>
      <c r="T200" t="str">
        <f t="shared" si="65"/>
        <v>CAYMEL Claudia</v>
      </c>
      <c r="U200" t="str">
        <f t="shared" si="66"/>
        <v>S23-2</v>
      </c>
      <c r="V200" s="86">
        <f t="shared" si="67"/>
        <v>2948</v>
      </c>
      <c r="W200" t="str">
        <f t="shared" si="68"/>
        <v>TRAMUN</v>
      </c>
      <c r="X200" t="str">
        <f t="shared" si="69"/>
        <v/>
      </c>
      <c r="Z200" s="79">
        <v>2948</v>
      </c>
      <c r="AA200" s="80" t="s">
        <v>314</v>
      </c>
      <c r="AB200" s="80" t="s">
        <v>516</v>
      </c>
      <c r="AC200" s="80" t="s">
        <v>56</v>
      </c>
      <c r="AD200" s="80" t="s">
        <v>412</v>
      </c>
      <c r="AE200" s="80" t="s">
        <v>58</v>
      </c>
      <c r="AF200" s="80" t="s">
        <v>77</v>
      </c>
      <c r="AG200" s="81">
        <v>1998</v>
      </c>
      <c r="AH200" s="79">
        <v>8399</v>
      </c>
      <c r="AJ200" t="s">
        <v>526</v>
      </c>
      <c r="AK200">
        <v>205</v>
      </c>
      <c r="AM200" t="s">
        <v>517</v>
      </c>
    </row>
    <row r="201" spans="4:39" x14ac:dyDescent="0.25">
      <c r="D201" s="46">
        <f t="shared" si="53"/>
        <v>5236</v>
      </c>
      <c r="E201" s="46" t="str">
        <f t="shared" si="54"/>
        <v>ESP</v>
      </c>
      <c r="F201" s="46">
        <f t="shared" si="55"/>
        <v>205</v>
      </c>
      <c r="G201" s="46" t="str">
        <f t="shared" si="56"/>
        <v>A2</v>
      </c>
      <c r="H201" s="46" t="str">
        <f t="shared" si="57"/>
        <v>RIERA Jana</v>
      </c>
      <c r="I201" s="46" t="str">
        <f t="shared" si="58"/>
        <v>JUV-2</v>
      </c>
      <c r="J201" s="46">
        <f t="shared" si="59"/>
        <v>5236</v>
      </c>
      <c r="K201" s="46" t="str">
        <f t="shared" si="60"/>
        <v>TRAMUN</v>
      </c>
      <c r="L201" s="46" t="str">
        <f t="shared" si="61"/>
        <v/>
      </c>
      <c r="P201">
        <v>199</v>
      </c>
      <c r="Q201" t="str">
        <f t="shared" si="62"/>
        <v>ESP</v>
      </c>
      <c r="R201">
        <f t="shared" si="63"/>
        <v>205</v>
      </c>
      <c r="S201" t="str">
        <f t="shared" si="64"/>
        <v>A2</v>
      </c>
      <c r="T201" t="str">
        <f t="shared" si="65"/>
        <v>RIERA Jana</v>
      </c>
      <c r="U201" t="str">
        <f t="shared" si="66"/>
        <v>JUV-2</v>
      </c>
      <c r="V201" s="86">
        <f t="shared" si="67"/>
        <v>5236</v>
      </c>
      <c r="W201" t="str">
        <f t="shared" si="68"/>
        <v>TRAMUN</v>
      </c>
      <c r="X201" t="str">
        <f t="shared" si="69"/>
        <v/>
      </c>
      <c r="Z201" s="79">
        <v>5236</v>
      </c>
      <c r="AA201" s="80" t="s">
        <v>315</v>
      </c>
      <c r="AB201" s="80" t="s">
        <v>516</v>
      </c>
      <c r="AC201" s="80" t="s">
        <v>56</v>
      </c>
      <c r="AD201" s="80" t="s">
        <v>380</v>
      </c>
      <c r="AE201" s="80" t="s">
        <v>58</v>
      </c>
      <c r="AF201" s="80" t="s">
        <v>77</v>
      </c>
      <c r="AG201" s="81">
        <v>2004</v>
      </c>
      <c r="AH201" s="79">
        <v>16388</v>
      </c>
      <c r="AJ201" t="s">
        <v>526</v>
      </c>
      <c r="AK201">
        <v>205</v>
      </c>
      <c r="AM201" t="s">
        <v>517</v>
      </c>
    </row>
    <row r="202" spans="4:39" x14ac:dyDescent="0.25">
      <c r="D202" s="46">
        <f t="shared" si="53"/>
        <v>6186</v>
      </c>
      <c r="E202" s="46" t="str">
        <f t="shared" si="54"/>
        <v>ESP</v>
      </c>
      <c r="F202" s="46">
        <f t="shared" si="55"/>
        <v>205</v>
      </c>
      <c r="G202" s="46" t="str">
        <f t="shared" si="56"/>
        <v>B</v>
      </c>
      <c r="H202" s="46" t="str">
        <f t="shared" si="57"/>
        <v>MENA Raúl</v>
      </c>
      <c r="I202" s="46" t="str">
        <f t="shared" si="58"/>
        <v>INF-1</v>
      </c>
      <c r="J202" s="46">
        <f t="shared" si="59"/>
        <v>6186</v>
      </c>
      <c r="K202" s="46" t="str">
        <f t="shared" si="60"/>
        <v>TRAMUN</v>
      </c>
      <c r="L202" s="46" t="str">
        <f t="shared" si="61"/>
        <v/>
      </c>
      <c r="P202">
        <v>200</v>
      </c>
      <c r="Q202" t="str">
        <f t="shared" si="62"/>
        <v>ESP</v>
      </c>
      <c r="R202">
        <f t="shared" si="63"/>
        <v>205</v>
      </c>
      <c r="S202" t="str">
        <f t="shared" si="64"/>
        <v>B</v>
      </c>
      <c r="T202" t="str">
        <f t="shared" si="65"/>
        <v>MENA Raúl</v>
      </c>
      <c r="U202" t="str">
        <f t="shared" si="66"/>
        <v>INF-1</v>
      </c>
      <c r="V202" s="86">
        <f t="shared" si="67"/>
        <v>6186</v>
      </c>
      <c r="W202" t="str">
        <f t="shared" si="68"/>
        <v>TRAMUN</v>
      </c>
      <c r="X202" t="str">
        <f t="shared" si="69"/>
        <v/>
      </c>
      <c r="Z202" s="79">
        <v>6186</v>
      </c>
      <c r="AA202" s="80" t="s">
        <v>66</v>
      </c>
      <c r="AB202" s="80" t="s">
        <v>515</v>
      </c>
      <c r="AC202" s="80" t="s">
        <v>56</v>
      </c>
      <c r="AD202" s="80" t="s">
        <v>370</v>
      </c>
      <c r="AE202" s="80" t="s">
        <v>58</v>
      </c>
      <c r="AF202" s="80" t="s">
        <v>16</v>
      </c>
      <c r="AG202" s="81">
        <v>2007</v>
      </c>
      <c r="AH202" s="79" t="s">
        <v>517</v>
      </c>
      <c r="AJ202" t="s">
        <v>526</v>
      </c>
      <c r="AK202">
        <v>205</v>
      </c>
      <c r="AM202" t="s">
        <v>517</v>
      </c>
    </row>
    <row r="203" spans="4:39" x14ac:dyDescent="0.25">
      <c r="D203" s="46">
        <f t="shared" si="53"/>
        <v>6210</v>
      </c>
      <c r="E203" s="46" t="str">
        <f t="shared" si="54"/>
        <v>ESP</v>
      </c>
      <c r="F203" s="46">
        <f t="shared" si="55"/>
        <v>205</v>
      </c>
      <c r="G203" s="46" t="str">
        <f t="shared" si="56"/>
        <v>B</v>
      </c>
      <c r="H203" s="46" t="str">
        <f t="shared" si="57"/>
        <v>BOYÉ Artur</v>
      </c>
      <c r="I203" s="46" t="str">
        <f t="shared" si="58"/>
        <v>INF-1</v>
      </c>
      <c r="J203" s="46">
        <f t="shared" si="59"/>
        <v>6210</v>
      </c>
      <c r="K203" s="46" t="str">
        <f t="shared" si="60"/>
        <v>TRAMUN</v>
      </c>
      <c r="L203" s="46" t="str">
        <f t="shared" si="61"/>
        <v/>
      </c>
      <c r="P203">
        <v>201</v>
      </c>
      <c r="Q203" t="str">
        <f t="shared" si="62"/>
        <v>ESP</v>
      </c>
      <c r="R203">
        <f t="shared" si="63"/>
        <v>205</v>
      </c>
      <c r="S203" t="str">
        <f t="shared" si="64"/>
        <v>B</v>
      </c>
      <c r="T203" t="str">
        <f t="shared" si="65"/>
        <v>BOYÉ Artur</v>
      </c>
      <c r="U203" t="str">
        <f t="shared" si="66"/>
        <v>INF-1</v>
      </c>
      <c r="V203" s="86">
        <f t="shared" si="67"/>
        <v>6210</v>
      </c>
      <c r="W203" t="str">
        <f t="shared" si="68"/>
        <v>TRAMUN</v>
      </c>
      <c r="X203" t="str">
        <f t="shared" si="69"/>
        <v/>
      </c>
      <c r="Z203" s="79">
        <v>6210</v>
      </c>
      <c r="AA203" s="80" t="s">
        <v>57</v>
      </c>
      <c r="AB203" s="80" t="s">
        <v>515</v>
      </c>
      <c r="AC203" s="80" t="s">
        <v>56</v>
      </c>
      <c r="AD203" s="80" t="s">
        <v>370</v>
      </c>
      <c r="AE203" s="80" t="s">
        <v>58</v>
      </c>
      <c r="AF203" s="80" t="s">
        <v>16</v>
      </c>
      <c r="AG203" s="81">
        <v>2007</v>
      </c>
      <c r="AH203" s="79" t="s">
        <v>517</v>
      </c>
      <c r="AJ203" t="s">
        <v>526</v>
      </c>
      <c r="AK203">
        <v>205</v>
      </c>
      <c r="AM203" t="s">
        <v>517</v>
      </c>
    </row>
    <row r="204" spans="4:39" x14ac:dyDescent="0.25">
      <c r="D204" s="46">
        <f t="shared" si="53"/>
        <v>6418</v>
      </c>
      <c r="E204" s="46" t="str">
        <f t="shared" si="54"/>
        <v>ESP</v>
      </c>
      <c r="F204" s="46">
        <f t="shared" si="55"/>
        <v>205</v>
      </c>
      <c r="G204" s="46" t="str">
        <f t="shared" si="56"/>
        <v>B</v>
      </c>
      <c r="H204" s="46" t="str">
        <f t="shared" si="57"/>
        <v>THOMSON Linda Elisabeth</v>
      </c>
      <c r="I204" s="46" t="str">
        <f t="shared" si="58"/>
        <v>JUV-3</v>
      </c>
      <c r="J204" s="46">
        <f t="shared" si="59"/>
        <v>6418</v>
      </c>
      <c r="K204" s="46" t="str">
        <f t="shared" si="60"/>
        <v>TRAMUN</v>
      </c>
      <c r="L204" s="46" t="str">
        <f t="shared" si="61"/>
        <v/>
      </c>
      <c r="P204">
        <v>202</v>
      </c>
      <c r="Q204" t="str">
        <f t="shared" si="62"/>
        <v>ESP</v>
      </c>
      <c r="R204">
        <f t="shared" si="63"/>
        <v>205</v>
      </c>
      <c r="S204" t="str">
        <f t="shared" si="64"/>
        <v>B</v>
      </c>
      <c r="T204" t="str">
        <f t="shared" si="65"/>
        <v>THOMSON Linda Elisabeth</v>
      </c>
      <c r="U204" t="str">
        <f t="shared" si="66"/>
        <v>JUV-3</v>
      </c>
      <c r="V204" s="86">
        <f t="shared" si="67"/>
        <v>6418</v>
      </c>
      <c r="W204" t="str">
        <f t="shared" si="68"/>
        <v>TRAMUN</v>
      </c>
      <c r="X204" t="str">
        <f t="shared" si="69"/>
        <v/>
      </c>
      <c r="Z204" s="79">
        <v>6418</v>
      </c>
      <c r="AA204" s="80" t="s">
        <v>316</v>
      </c>
      <c r="AB204" s="80" t="s">
        <v>516</v>
      </c>
      <c r="AC204" s="80" t="s">
        <v>56</v>
      </c>
      <c r="AD204" s="80" t="s">
        <v>375</v>
      </c>
      <c r="AE204" s="80" t="s">
        <v>58</v>
      </c>
      <c r="AF204" s="80" t="s">
        <v>16</v>
      </c>
      <c r="AG204" s="81">
        <v>2003</v>
      </c>
      <c r="AH204" s="79">
        <v>18107</v>
      </c>
      <c r="AJ204" t="s">
        <v>526</v>
      </c>
      <c r="AK204">
        <v>205</v>
      </c>
      <c r="AM204" t="s">
        <v>517</v>
      </c>
    </row>
    <row r="205" spans="4:39" x14ac:dyDescent="0.25">
      <c r="D205" s="46">
        <f t="shared" ref="D205:D268" si="70">V205</f>
        <v>7060</v>
      </c>
      <c r="E205" s="46" t="str">
        <f t="shared" ref="E205:E268" si="71">Q205</f>
        <v>ESP</v>
      </c>
      <c r="F205" s="46">
        <f t="shared" ref="F205:F268" si="72">R205</f>
        <v>205</v>
      </c>
      <c r="G205" s="46" t="str">
        <f t="shared" ref="G205:G268" si="73">S205</f>
        <v>A1</v>
      </c>
      <c r="H205" s="46" t="str">
        <f t="shared" ref="H205:H268" si="74">T205</f>
        <v>MENA Daniel</v>
      </c>
      <c r="I205" s="46" t="str">
        <f t="shared" ref="I205:I268" si="75">U205</f>
        <v>S23-1</v>
      </c>
      <c r="J205" s="46">
        <f t="shared" ref="J205:J268" si="76">V205</f>
        <v>7060</v>
      </c>
      <c r="K205" s="46" t="str">
        <f t="shared" ref="K205:K268" si="77">W205</f>
        <v>TRAMUN</v>
      </c>
      <c r="L205" s="46" t="str">
        <f t="shared" ref="L205:L268" si="78">X205</f>
        <v/>
      </c>
      <c r="P205">
        <v>203</v>
      </c>
      <c r="Q205" t="str">
        <f t="shared" ref="Q205:Q268" si="79">AC205</f>
        <v>ESP</v>
      </c>
      <c r="R205">
        <f t="shared" ref="R205:R268" si="80">AK205</f>
        <v>205</v>
      </c>
      <c r="S205" t="str">
        <f t="shared" ref="S205:S268" si="81">AF205</f>
        <v>A1</v>
      </c>
      <c r="T205" t="str">
        <f t="shared" ref="T205:T268" si="82">AA205</f>
        <v>MENA Daniel</v>
      </c>
      <c r="U205" t="str">
        <f t="shared" ref="U205:U268" si="83">AD205</f>
        <v>S23-1</v>
      </c>
      <c r="V205" s="86">
        <f t="shared" ref="V205:V268" si="84">Z205</f>
        <v>7060</v>
      </c>
      <c r="W205" t="str">
        <f t="shared" ref="W205:W268" si="85">AE205</f>
        <v>TRAMUN</v>
      </c>
      <c r="X205" t="str">
        <f t="shared" ref="X205:X268" si="86">IF(AL205=0,"",AL205)</f>
        <v/>
      </c>
      <c r="Z205" s="79">
        <v>7060</v>
      </c>
      <c r="AA205" s="80" t="s">
        <v>65</v>
      </c>
      <c r="AB205" s="80" t="s">
        <v>515</v>
      </c>
      <c r="AC205" s="80" t="s">
        <v>56</v>
      </c>
      <c r="AD205" s="80" t="s">
        <v>431</v>
      </c>
      <c r="AE205" s="80" t="s">
        <v>58</v>
      </c>
      <c r="AF205" s="80" t="s">
        <v>62</v>
      </c>
      <c r="AG205" s="81">
        <v>1999</v>
      </c>
      <c r="AH205" s="79" t="s">
        <v>517</v>
      </c>
      <c r="AJ205" t="s">
        <v>526</v>
      </c>
      <c r="AK205">
        <v>205</v>
      </c>
      <c r="AM205" t="s">
        <v>517</v>
      </c>
    </row>
    <row r="206" spans="4:39" x14ac:dyDescent="0.25">
      <c r="D206" s="46">
        <f t="shared" si="70"/>
        <v>7371</v>
      </c>
      <c r="E206" s="46" t="str">
        <f t="shared" si="71"/>
        <v>ESP</v>
      </c>
      <c r="F206" s="46">
        <f t="shared" si="72"/>
        <v>205</v>
      </c>
      <c r="G206" s="46" t="str">
        <f t="shared" si="73"/>
        <v>B</v>
      </c>
      <c r="H206" s="46" t="str">
        <f t="shared" si="74"/>
        <v>MUNTADA Bernat</v>
      </c>
      <c r="I206" s="46" t="str">
        <f t="shared" si="75"/>
        <v>ALE-2</v>
      </c>
      <c r="J206" s="46">
        <f t="shared" si="76"/>
        <v>7371</v>
      </c>
      <c r="K206" s="46" t="str">
        <f t="shared" si="77"/>
        <v>TRAMUN</v>
      </c>
      <c r="L206" s="46" t="str">
        <f t="shared" si="78"/>
        <v/>
      </c>
      <c r="P206">
        <v>204</v>
      </c>
      <c r="Q206" t="str">
        <f t="shared" si="79"/>
        <v>ESP</v>
      </c>
      <c r="R206">
        <f t="shared" si="80"/>
        <v>205</v>
      </c>
      <c r="S206" t="str">
        <f t="shared" si="81"/>
        <v>B</v>
      </c>
      <c r="T206" t="str">
        <f t="shared" si="82"/>
        <v>MUNTADA Bernat</v>
      </c>
      <c r="U206" t="str">
        <f t="shared" si="83"/>
        <v>ALE-2</v>
      </c>
      <c r="V206" s="86">
        <f t="shared" si="84"/>
        <v>7371</v>
      </c>
      <c r="W206" t="str">
        <f t="shared" si="85"/>
        <v>TRAMUN</v>
      </c>
      <c r="X206" t="str">
        <f t="shared" si="86"/>
        <v/>
      </c>
      <c r="Z206" s="79">
        <v>7371</v>
      </c>
      <c r="AA206" s="80" t="s">
        <v>68</v>
      </c>
      <c r="AB206" s="80" t="s">
        <v>515</v>
      </c>
      <c r="AC206" s="80" t="s">
        <v>56</v>
      </c>
      <c r="AD206" s="80" t="s">
        <v>378</v>
      </c>
      <c r="AE206" s="80" t="s">
        <v>58</v>
      </c>
      <c r="AF206" s="80" t="s">
        <v>16</v>
      </c>
      <c r="AG206" s="81">
        <v>2008</v>
      </c>
      <c r="AH206" s="79" t="s">
        <v>517</v>
      </c>
      <c r="AJ206" t="s">
        <v>526</v>
      </c>
      <c r="AK206">
        <v>205</v>
      </c>
      <c r="AM206" t="s">
        <v>517</v>
      </c>
    </row>
    <row r="207" spans="4:39" x14ac:dyDescent="0.25">
      <c r="D207" s="46">
        <f t="shared" si="70"/>
        <v>7372</v>
      </c>
      <c r="E207" s="46" t="str">
        <f t="shared" si="71"/>
        <v>ESP</v>
      </c>
      <c r="F207" s="46">
        <f t="shared" si="72"/>
        <v>205</v>
      </c>
      <c r="G207" s="46" t="str">
        <f t="shared" si="73"/>
        <v>B</v>
      </c>
      <c r="H207" s="46" t="str">
        <f t="shared" si="74"/>
        <v>PUIG Merce</v>
      </c>
      <c r="I207" s="46" t="str">
        <f t="shared" si="75"/>
        <v>JUV-2</v>
      </c>
      <c r="J207" s="46">
        <f t="shared" si="76"/>
        <v>7372</v>
      </c>
      <c r="K207" s="46" t="str">
        <f t="shared" si="77"/>
        <v>TRAMUN</v>
      </c>
      <c r="L207" s="46" t="str">
        <f t="shared" si="78"/>
        <v/>
      </c>
      <c r="P207">
        <v>205</v>
      </c>
      <c r="Q207" t="str">
        <f t="shared" si="79"/>
        <v>ESP</v>
      </c>
      <c r="R207">
        <f t="shared" si="80"/>
        <v>205</v>
      </c>
      <c r="S207" t="str">
        <f t="shared" si="81"/>
        <v>B</v>
      </c>
      <c r="T207" t="str">
        <f t="shared" si="82"/>
        <v>PUIG Merce</v>
      </c>
      <c r="U207" t="str">
        <f t="shared" si="83"/>
        <v>JUV-2</v>
      </c>
      <c r="V207" s="86">
        <f t="shared" si="84"/>
        <v>7372</v>
      </c>
      <c r="W207" t="str">
        <f t="shared" si="85"/>
        <v>TRAMUN</v>
      </c>
      <c r="X207" t="str">
        <f t="shared" si="86"/>
        <v/>
      </c>
      <c r="Z207" s="79">
        <v>7372</v>
      </c>
      <c r="AA207" s="80" t="s">
        <v>71</v>
      </c>
      <c r="AB207" s="80" t="s">
        <v>516</v>
      </c>
      <c r="AC207" s="80" t="s">
        <v>56</v>
      </c>
      <c r="AD207" s="80" t="s">
        <v>380</v>
      </c>
      <c r="AE207" s="80" t="s">
        <v>58</v>
      </c>
      <c r="AF207" s="80" t="s">
        <v>16</v>
      </c>
      <c r="AG207" s="81">
        <v>2004</v>
      </c>
      <c r="AH207" s="79">
        <v>20501</v>
      </c>
      <c r="AJ207" t="s">
        <v>526</v>
      </c>
      <c r="AK207">
        <v>205</v>
      </c>
      <c r="AM207" t="s">
        <v>517</v>
      </c>
    </row>
    <row r="208" spans="4:39" x14ac:dyDescent="0.25">
      <c r="D208" s="46">
        <f t="shared" si="70"/>
        <v>7750</v>
      </c>
      <c r="E208" s="46" t="str">
        <f t="shared" si="71"/>
        <v>NO NAC</v>
      </c>
      <c r="F208" s="46">
        <f t="shared" si="72"/>
        <v>205</v>
      </c>
      <c r="G208" s="46" t="str">
        <f t="shared" si="73"/>
        <v>B</v>
      </c>
      <c r="H208" s="46" t="str">
        <f t="shared" si="74"/>
        <v>TAKENOUCHI Sabrina</v>
      </c>
      <c r="I208" s="46" t="str">
        <f t="shared" si="75"/>
        <v>V+50</v>
      </c>
      <c r="J208" s="46">
        <f t="shared" si="76"/>
        <v>7750</v>
      </c>
      <c r="K208" s="46" t="str">
        <f t="shared" si="77"/>
        <v>TRAMUN</v>
      </c>
      <c r="L208" s="46" t="str">
        <f t="shared" si="78"/>
        <v/>
      </c>
      <c r="P208">
        <v>206</v>
      </c>
      <c r="Q208" t="str">
        <f t="shared" si="79"/>
        <v>NO NAC</v>
      </c>
      <c r="R208">
        <f t="shared" si="80"/>
        <v>205</v>
      </c>
      <c r="S208" t="str">
        <f t="shared" si="81"/>
        <v>B</v>
      </c>
      <c r="T208" t="str">
        <f t="shared" si="82"/>
        <v>TAKENOUCHI Sabrina</v>
      </c>
      <c r="U208" t="str">
        <f t="shared" si="83"/>
        <v>V+50</v>
      </c>
      <c r="V208" s="86">
        <f t="shared" si="84"/>
        <v>7750</v>
      </c>
      <c r="W208" t="str">
        <f t="shared" si="85"/>
        <v>TRAMUN</v>
      </c>
      <c r="X208" t="str">
        <f t="shared" si="86"/>
        <v/>
      </c>
      <c r="Z208" s="79">
        <v>7750</v>
      </c>
      <c r="AA208" s="80" t="s">
        <v>73</v>
      </c>
      <c r="AB208" s="80" t="s">
        <v>516</v>
      </c>
      <c r="AC208" s="80" t="s">
        <v>72</v>
      </c>
      <c r="AD208" s="80" t="s">
        <v>368</v>
      </c>
      <c r="AE208" s="80" t="s">
        <v>58</v>
      </c>
      <c r="AF208" s="80" t="s">
        <v>16</v>
      </c>
      <c r="AG208" s="81">
        <v>1969</v>
      </c>
      <c r="AH208" s="79">
        <v>26048</v>
      </c>
      <c r="AJ208" t="s">
        <v>526</v>
      </c>
      <c r="AK208">
        <v>205</v>
      </c>
      <c r="AM208" t="s">
        <v>517</v>
      </c>
    </row>
    <row r="209" spans="4:39" x14ac:dyDescent="0.25">
      <c r="D209" s="46">
        <f t="shared" si="70"/>
        <v>8020</v>
      </c>
      <c r="E209" s="46" t="str">
        <f t="shared" si="71"/>
        <v>ESP</v>
      </c>
      <c r="F209" s="46">
        <f t="shared" si="72"/>
        <v>205</v>
      </c>
      <c r="G209" s="46" t="str">
        <f t="shared" si="73"/>
        <v>A1</v>
      </c>
      <c r="H209" s="46" t="str">
        <f t="shared" si="74"/>
        <v>MONELL Nil</v>
      </c>
      <c r="I209" s="46" t="str">
        <f t="shared" si="75"/>
        <v>S23-1</v>
      </c>
      <c r="J209" s="46">
        <f t="shared" si="76"/>
        <v>8020</v>
      </c>
      <c r="K209" s="46" t="str">
        <f t="shared" si="77"/>
        <v>TRAMUN</v>
      </c>
      <c r="L209" s="46" t="str">
        <f t="shared" si="78"/>
        <v/>
      </c>
      <c r="P209">
        <v>207</v>
      </c>
      <c r="Q209" t="str">
        <f t="shared" si="79"/>
        <v>ESP</v>
      </c>
      <c r="R209">
        <f t="shared" si="80"/>
        <v>205</v>
      </c>
      <c r="S209" t="str">
        <f t="shared" si="81"/>
        <v>A1</v>
      </c>
      <c r="T209" t="str">
        <f t="shared" si="82"/>
        <v>MONELL Nil</v>
      </c>
      <c r="U209" t="str">
        <f t="shared" si="83"/>
        <v>S23-1</v>
      </c>
      <c r="V209" s="86">
        <f t="shared" si="84"/>
        <v>8020</v>
      </c>
      <c r="W209" t="str">
        <f t="shared" si="85"/>
        <v>TRAMUN</v>
      </c>
      <c r="X209" t="str">
        <f t="shared" si="86"/>
        <v/>
      </c>
      <c r="Z209" s="79">
        <v>8020</v>
      </c>
      <c r="AA209" s="80" t="s">
        <v>67</v>
      </c>
      <c r="AB209" s="80" t="s">
        <v>515</v>
      </c>
      <c r="AC209" s="80" t="s">
        <v>56</v>
      </c>
      <c r="AD209" s="80" t="s">
        <v>431</v>
      </c>
      <c r="AE209" s="80" t="s">
        <v>58</v>
      </c>
      <c r="AF209" s="80" t="s">
        <v>62</v>
      </c>
      <c r="AG209" s="81">
        <v>1999</v>
      </c>
      <c r="AH209" s="79" t="s">
        <v>517</v>
      </c>
      <c r="AJ209" t="s">
        <v>526</v>
      </c>
      <c r="AK209">
        <v>205</v>
      </c>
      <c r="AM209" t="s">
        <v>517</v>
      </c>
    </row>
    <row r="210" spans="4:39" x14ac:dyDescent="0.25">
      <c r="D210" s="46">
        <f t="shared" si="70"/>
        <v>9053</v>
      </c>
      <c r="E210" s="46" t="str">
        <f t="shared" si="71"/>
        <v>ESP</v>
      </c>
      <c r="F210" s="46">
        <f t="shared" si="72"/>
        <v>205</v>
      </c>
      <c r="G210" s="46" t="str">
        <f t="shared" si="73"/>
        <v>B</v>
      </c>
      <c r="H210" s="46" t="str">
        <f t="shared" si="74"/>
        <v>CURÓS Pere</v>
      </c>
      <c r="I210" s="46" t="str">
        <f t="shared" si="75"/>
        <v>ALE-2</v>
      </c>
      <c r="J210" s="46">
        <f t="shared" si="76"/>
        <v>9053</v>
      </c>
      <c r="K210" s="46" t="str">
        <f t="shared" si="77"/>
        <v>TRAMUN</v>
      </c>
      <c r="L210" s="46" t="str">
        <f t="shared" si="78"/>
        <v/>
      </c>
      <c r="P210">
        <v>208</v>
      </c>
      <c r="Q210" t="str">
        <f t="shared" si="79"/>
        <v>ESP</v>
      </c>
      <c r="R210">
        <f t="shared" si="80"/>
        <v>205</v>
      </c>
      <c r="S210" t="str">
        <f t="shared" si="81"/>
        <v>B</v>
      </c>
      <c r="T210" t="str">
        <f t="shared" si="82"/>
        <v>CURÓS Pere</v>
      </c>
      <c r="U210" t="str">
        <f t="shared" si="83"/>
        <v>ALE-2</v>
      </c>
      <c r="V210" s="86">
        <f t="shared" si="84"/>
        <v>9053</v>
      </c>
      <c r="W210" t="str">
        <f t="shared" si="85"/>
        <v>TRAMUN</v>
      </c>
      <c r="X210" t="str">
        <f t="shared" si="86"/>
        <v/>
      </c>
      <c r="Z210" s="79">
        <v>9053</v>
      </c>
      <c r="AA210" s="80" t="s">
        <v>61</v>
      </c>
      <c r="AB210" s="80" t="s">
        <v>515</v>
      </c>
      <c r="AC210" s="80" t="s">
        <v>56</v>
      </c>
      <c r="AD210" s="80" t="s">
        <v>378</v>
      </c>
      <c r="AE210" s="80" t="s">
        <v>58</v>
      </c>
      <c r="AF210" s="80" t="s">
        <v>16</v>
      </c>
      <c r="AG210" s="81">
        <v>2008</v>
      </c>
      <c r="AH210" s="79" t="s">
        <v>517</v>
      </c>
      <c r="AJ210" t="s">
        <v>526</v>
      </c>
      <c r="AK210">
        <v>205</v>
      </c>
      <c r="AM210" t="s">
        <v>517</v>
      </c>
    </row>
    <row r="211" spans="4:39" x14ac:dyDescent="0.25">
      <c r="D211" s="46">
        <f t="shared" si="70"/>
        <v>11573</v>
      </c>
      <c r="E211" s="46" t="str">
        <f t="shared" si="71"/>
        <v>ESP</v>
      </c>
      <c r="F211" s="46">
        <f t="shared" si="72"/>
        <v>205</v>
      </c>
      <c r="G211" s="46" t="str">
        <f t="shared" si="73"/>
        <v>B</v>
      </c>
      <c r="H211" s="46" t="str">
        <f t="shared" si="74"/>
        <v>CARRERAS Pau</v>
      </c>
      <c r="I211" s="46" t="str">
        <f t="shared" si="75"/>
        <v>ALE-2</v>
      </c>
      <c r="J211" s="46">
        <f t="shared" si="76"/>
        <v>11573</v>
      </c>
      <c r="K211" s="46" t="str">
        <f t="shared" si="77"/>
        <v>TRAMUN</v>
      </c>
      <c r="L211" s="46" t="str">
        <f t="shared" si="78"/>
        <v/>
      </c>
      <c r="P211">
        <v>209</v>
      </c>
      <c r="Q211" t="str">
        <f t="shared" si="79"/>
        <v>ESP</v>
      </c>
      <c r="R211">
        <f t="shared" si="80"/>
        <v>205</v>
      </c>
      <c r="S211" t="str">
        <f t="shared" si="81"/>
        <v>B</v>
      </c>
      <c r="T211" t="str">
        <f t="shared" si="82"/>
        <v>CARRERAS Pau</v>
      </c>
      <c r="U211" t="str">
        <f t="shared" si="83"/>
        <v>ALE-2</v>
      </c>
      <c r="V211" s="86">
        <f t="shared" si="84"/>
        <v>11573</v>
      </c>
      <c r="W211" t="str">
        <f t="shared" si="85"/>
        <v>TRAMUN</v>
      </c>
      <c r="X211" t="str">
        <f t="shared" si="86"/>
        <v/>
      </c>
      <c r="Z211" s="79">
        <v>11573</v>
      </c>
      <c r="AA211" s="80" t="s">
        <v>60</v>
      </c>
      <c r="AB211" s="80" t="s">
        <v>515</v>
      </c>
      <c r="AC211" s="80" t="s">
        <v>56</v>
      </c>
      <c r="AD211" s="80" t="s">
        <v>378</v>
      </c>
      <c r="AE211" s="80" t="s">
        <v>58</v>
      </c>
      <c r="AF211" s="80" t="s">
        <v>16</v>
      </c>
      <c r="AG211" s="81">
        <v>2008</v>
      </c>
      <c r="AH211" s="79" t="s">
        <v>517</v>
      </c>
      <c r="AJ211" t="s">
        <v>526</v>
      </c>
      <c r="AK211">
        <v>205</v>
      </c>
      <c r="AM211" t="s">
        <v>517</v>
      </c>
    </row>
    <row r="212" spans="4:39" x14ac:dyDescent="0.25">
      <c r="D212" s="46">
        <f t="shared" si="70"/>
        <v>12645</v>
      </c>
      <c r="E212" s="46" t="str">
        <f t="shared" si="71"/>
        <v>ESP</v>
      </c>
      <c r="F212" s="46">
        <f t="shared" si="72"/>
        <v>205</v>
      </c>
      <c r="G212" s="46" t="str">
        <f t="shared" si="73"/>
        <v>A1</v>
      </c>
      <c r="H212" s="46" t="str">
        <f t="shared" si="74"/>
        <v>BUIXÓ Carles</v>
      </c>
      <c r="I212" s="46" t="str">
        <f t="shared" si="75"/>
        <v>SEN</v>
      </c>
      <c r="J212" s="46">
        <f t="shared" si="76"/>
        <v>12645</v>
      </c>
      <c r="K212" s="46" t="str">
        <f t="shared" si="77"/>
        <v>TRAMUN</v>
      </c>
      <c r="L212" s="46" t="str">
        <f t="shared" si="78"/>
        <v/>
      </c>
      <c r="P212">
        <v>210</v>
      </c>
      <c r="Q212" t="str">
        <f t="shared" si="79"/>
        <v>ESP</v>
      </c>
      <c r="R212">
        <f t="shared" si="80"/>
        <v>205</v>
      </c>
      <c r="S212" t="str">
        <f t="shared" si="81"/>
        <v>A1</v>
      </c>
      <c r="T212" t="str">
        <f t="shared" si="82"/>
        <v>BUIXÓ Carles</v>
      </c>
      <c r="U212" t="str">
        <f t="shared" si="83"/>
        <v>SEN</v>
      </c>
      <c r="V212" s="86">
        <f t="shared" si="84"/>
        <v>12645</v>
      </c>
      <c r="W212" t="str">
        <f t="shared" si="85"/>
        <v>TRAMUN</v>
      </c>
      <c r="X212" t="str">
        <f t="shared" si="86"/>
        <v/>
      </c>
      <c r="Z212" s="79">
        <v>12645</v>
      </c>
      <c r="AA212" s="80" t="s">
        <v>440</v>
      </c>
      <c r="AB212" s="80" t="s">
        <v>515</v>
      </c>
      <c r="AC212" s="80" t="s">
        <v>56</v>
      </c>
      <c r="AD212" s="80" t="s">
        <v>64</v>
      </c>
      <c r="AE212" s="80" t="s">
        <v>58</v>
      </c>
      <c r="AF212" s="80" t="s">
        <v>62</v>
      </c>
      <c r="AG212" s="81">
        <v>1985</v>
      </c>
      <c r="AH212" s="79" t="s">
        <v>517</v>
      </c>
      <c r="AJ212" t="s">
        <v>526</v>
      </c>
      <c r="AK212">
        <v>205</v>
      </c>
      <c r="AM212" t="s">
        <v>517</v>
      </c>
    </row>
    <row r="213" spans="4:39" x14ac:dyDescent="0.25">
      <c r="D213" s="46">
        <f t="shared" si="70"/>
        <v>600</v>
      </c>
      <c r="E213" s="46" t="str">
        <f t="shared" si="71"/>
        <v>ESP</v>
      </c>
      <c r="F213" s="46">
        <f t="shared" si="72"/>
        <v>206</v>
      </c>
      <c r="G213" s="46" t="str">
        <f t="shared" si="73"/>
        <v>A2</v>
      </c>
      <c r="H213" s="46" t="str">
        <f t="shared" si="74"/>
        <v>MAYOROV Eduard</v>
      </c>
      <c r="I213" s="46" t="str">
        <f t="shared" si="75"/>
        <v>V+50</v>
      </c>
      <c r="J213" s="46">
        <f t="shared" si="76"/>
        <v>600</v>
      </c>
      <c r="K213" s="46" t="str">
        <f t="shared" si="77"/>
        <v>VILABL</v>
      </c>
      <c r="L213" s="46" t="str">
        <f t="shared" si="78"/>
        <v/>
      </c>
      <c r="P213">
        <v>211</v>
      </c>
      <c r="Q213" t="str">
        <f t="shared" si="79"/>
        <v>ESP</v>
      </c>
      <c r="R213">
        <f t="shared" si="80"/>
        <v>206</v>
      </c>
      <c r="S213" t="str">
        <f t="shared" si="81"/>
        <v>A2</v>
      </c>
      <c r="T213" t="str">
        <f t="shared" si="82"/>
        <v>MAYOROV Eduard</v>
      </c>
      <c r="U213" t="str">
        <f t="shared" si="83"/>
        <v>V+50</v>
      </c>
      <c r="V213" s="86">
        <f t="shared" si="84"/>
        <v>600</v>
      </c>
      <c r="W213" t="str">
        <f t="shared" si="85"/>
        <v>VILABL</v>
      </c>
      <c r="X213" t="str">
        <f t="shared" si="86"/>
        <v/>
      </c>
      <c r="Z213" s="79">
        <v>600</v>
      </c>
      <c r="AA213" s="80" t="s">
        <v>331</v>
      </c>
      <c r="AB213" s="80" t="s">
        <v>515</v>
      </c>
      <c r="AC213" s="80" t="s">
        <v>56</v>
      </c>
      <c r="AD213" s="80" t="s">
        <v>368</v>
      </c>
      <c r="AE213" s="80" t="s">
        <v>100</v>
      </c>
      <c r="AF213" s="80" t="s">
        <v>77</v>
      </c>
      <c r="AG213" s="81">
        <v>1969</v>
      </c>
      <c r="AH213" s="79"/>
      <c r="AJ213" t="s">
        <v>526</v>
      </c>
      <c r="AK213">
        <v>206</v>
      </c>
      <c r="AM213" t="s">
        <v>517</v>
      </c>
    </row>
    <row r="214" spans="4:39" x14ac:dyDescent="0.25">
      <c r="D214" s="46">
        <f t="shared" si="70"/>
        <v>894</v>
      </c>
      <c r="E214" s="46" t="str">
        <f t="shared" si="71"/>
        <v>ESP</v>
      </c>
      <c r="F214" s="46">
        <f t="shared" si="72"/>
        <v>206</v>
      </c>
      <c r="G214" s="46" t="str">
        <f t="shared" si="73"/>
        <v>B</v>
      </c>
      <c r="H214" s="46" t="str">
        <f t="shared" si="74"/>
        <v>SEGURA Manel</v>
      </c>
      <c r="I214" s="46" t="str">
        <f t="shared" si="75"/>
        <v>V+40</v>
      </c>
      <c r="J214" s="46">
        <f t="shared" si="76"/>
        <v>894</v>
      </c>
      <c r="K214" s="46" t="str">
        <f t="shared" si="77"/>
        <v>VILABL</v>
      </c>
      <c r="L214" s="46" t="str">
        <f t="shared" si="78"/>
        <v/>
      </c>
      <c r="P214">
        <v>212</v>
      </c>
      <c r="Q214" t="str">
        <f t="shared" si="79"/>
        <v>ESP</v>
      </c>
      <c r="R214">
        <f t="shared" si="80"/>
        <v>206</v>
      </c>
      <c r="S214" t="str">
        <f t="shared" si="81"/>
        <v>B</v>
      </c>
      <c r="T214" t="str">
        <f t="shared" si="82"/>
        <v>SEGURA Manel</v>
      </c>
      <c r="U214" t="str">
        <f t="shared" si="83"/>
        <v>V+40</v>
      </c>
      <c r="V214" s="86">
        <f t="shared" si="84"/>
        <v>894</v>
      </c>
      <c r="W214" t="str">
        <f t="shared" si="85"/>
        <v>VILABL</v>
      </c>
      <c r="X214" t="str">
        <f t="shared" si="86"/>
        <v/>
      </c>
      <c r="Z214" s="79">
        <v>894</v>
      </c>
      <c r="AA214" s="80" t="s">
        <v>441</v>
      </c>
      <c r="AB214" s="80" t="s">
        <v>515</v>
      </c>
      <c r="AC214" s="80" t="s">
        <v>56</v>
      </c>
      <c r="AD214" s="80" t="s">
        <v>376</v>
      </c>
      <c r="AE214" s="80" t="s">
        <v>100</v>
      </c>
      <c r="AF214" s="80" t="s">
        <v>16</v>
      </c>
      <c r="AG214" s="81">
        <v>1979</v>
      </c>
      <c r="AH214" s="79">
        <v>8906</v>
      </c>
      <c r="AJ214" t="s">
        <v>526</v>
      </c>
      <c r="AK214">
        <v>206</v>
      </c>
      <c r="AM214" t="s">
        <v>517</v>
      </c>
    </row>
    <row r="215" spans="4:39" x14ac:dyDescent="0.25">
      <c r="D215" s="46">
        <f t="shared" si="70"/>
        <v>6082</v>
      </c>
      <c r="E215" s="46" t="str">
        <f t="shared" si="71"/>
        <v>ESP</v>
      </c>
      <c r="F215" s="46">
        <f t="shared" si="72"/>
        <v>206</v>
      </c>
      <c r="G215" s="46" t="str">
        <f t="shared" si="73"/>
        <v>A1</v>
      </c>
      <c r="H215" s="46" t="str">
        <f t="shared" si="74"/>
        <v>VILARNAU Pau</v>
      </c>
      <c r="I215" s="46" t="str">
        <f t="shared" si="75"/>
        <v>JUV-1</v>
      </c>
      <c r="J215" s="46">
        <f t="shared" si="76"/>
        <v>6082</v>
      </c>
      <c r="K215" s="46" t="str">
        <f t="shared" si="77"/>
        <v>VILABL</v>
      </c>
      <c r="L215" s="46" t="str">
        <f t="shared" si="78"/>
        <v/>
      </c>
      <c r="P215">
        <v>213</v>
      </c>
      <c r="Q215" t="str">
        <f t="shared" si="79"/>
        <v>ESP</v>
      </c>
      <c r="R215">
        <f t="shared" si="80"/>
        <v>206</v>
      </c>
      <c r="S215" t="str">
        <f t="shared" si="81"/>
        <v>A1</v>
      </c>
      <c r="T215" t="str">
        <f t="shared" si="82"/>
        <v>VILARNAU Pau</v>
      </c>
      <c r="U215" t="str">
        <f t="shared" si="83"/>
        <v>JUV-1</v>
      </c>
      <c r="V215" s="86">
        <f t="shared" si="84"/>
        <v>6082</v>
      </c>
      <c r="W215" t="str">
        <f t="shared" si="85"/>
        <v>VILABL</v>
      </c>
      <c r="X215" t="str">
        <f t="shared" si="86"/>
        <v/>
      </c>
      <c r="Z215" s="79">
        <v>6082</v>
      </c>
      <c r="AA215" s="80" t="s">
        <v>111</v>
      </c>
      <c r="AB215" s="80" t="s">
        <v>515</v>
      </c>
      <c r="AC215" s="80" t="s">
        <v>56</v>
      </c>
      <c r="AD215" s="80" t="s">
        <v>373</v>
      </c>
      <c r="AE215" s="80" t="s">
        <v>100</v>
      </c>
      <c r="AF215" s="80" t="s">
        <v>62</v>
      </c>
      <c r="AG215" s="81">
        <v>2005</v>
      </c>
      <c r="AH215" s="79"/>
      <c r="AJ215" t="s">
        <v>526</v>
      </c>
      <c r="AK215">
        <v>206</v>
      </c>
      <c r="AM215" t="s">
        <v>517</v>
      </c>
    </row>
    <row r="216" spans="4:39" x14ac:dyDescent="0.25">
      <c r="D216" s="46">
        <f t="shared" si="70"/>
        <v>6457</v>
      </c>
      <c r="E216" s="46" t="str">
        <f t="shared" si="71"/>
        <v>ESP</v>
      </c>
      <c r="F216" s="46">
        <f t="shared" si="72"/>
        <v>206</v>
      </c>
      <c r="G216" s="46" t="str">
        <f t="shared" si="73"/>
        <v>B</v>
      </c>
      <c r="H216" s="46" t="str">
        <f t="shared" si="74"/>
        <v>DELGADO Javier</v>
      </c>
      <c r="I216" s="46" t="str">
        <f t="shared" si="75"/>
        <v>JUV-3</v>
      </c>
      <c r="J216" s="46">
        <f t="shared" si="76"/>
        <v>6457</v>
      </c>
      <c r="K216" s="46" t="str">
        <f t="shared" si="77"/>
        <v>VILABL</v>
      </c>
      <c r="L216" s="46" t="str">
        <f t="shared" si="78"/>
        <v/>
      </c>
      <c r="P216">
        <v>214</v>
      </c>
      <c r="Q216" t="str">
        <f t="shared" si="79"/>
        <v>ESP</v>
      </c>
      <c r="R216">
        <f t="shared" si="80"/>
        <v>206</v>
      </c>
      <c r="S216" t="str">
        <f t="shared" si="81"/>
        <v>B</v>
      </c>
      <c r="T216" t="str">
        <f t="shared" si="82"/>
        <v>DELGADO Javier</v>
      </c>
      <c r="U216" t="str">
        <f t="shared" si="83"/>
        <v>JUV-3</v>
      </c>
      <c r="V216" s="86">
        <f t="shared" si="84"/>
        <v>6457</v>
      </c>
      <c r="W216" t="str">
        <f t="shared" si="85"/>
        <v>VILABL</v>
      </c>
      <c r="X216" t="str">
        <f t="shared" si="86"/>
        <v/>
      </c>
      <c r="Z216" s="79">
        <v>6457</v>
      </c>
      <c r="AA216" s="80" t="s">
        <v>442</v>
      </c>
      <c r="AB216" s="80" t="s">
        <v>515</v>
      </c>
      <c r="AC216" s="80" t="s">
        <v>56</v>
      </c>
      <c r="AD216" s="80" t="s">
        <v>375</v>
      </c>
      <c r="AE216" s="80" t="s">
        <v>100</v>
      </c>
      <c r="AF216" s="80" t="s">
        <v>16</v>
      </c>
      <c r="AG216" s="81">
        <v>2003</v>
      </c>
      <c r="AH216" s="79" t="s">
        <v>517</v>
      </c>
      <c r="AJ216" t="s">
        <v>526</v>
      </c>
      <c r="AK216">
        <v>206</v>
      </c>
      <c r="AM216" t="s">
        <v>517</v>
      </c>
    </row>
    <row r="217" spans="4:39" x14ac:dyDescent="0.25">
      <c r="D217" s="46">
        <f t="shared" si="70"/>
        <v>6711</v>
      </c>
      <c r="E217" s="46" t="str">
        <f t="shared" si="71"/>
        <v>ESP</v>
      </c>
      <c r="F217" s="46">
        <f t="shared" si="72"/>
        <v>206</v>
      </c>
      <c r="G217" s="46" t="str">
        <f t="shared" si="73"/>
        <v>A2</v>
      </c>
      <c r="H217" s="46" t="str">
        <f t="shared" si="74"/>
        <v>CIFUENTES Judit</v>
      </c>
      <c r="I217" s="46" t="str">
        <f t="shared" si="75"/>
        <v>JUV-1</v>
      </c>
      <c r="J217" s="46">
        <f t="shared" si="76"/>
        <v>6711</v>
      </c>
      <c r="K217" s="46" t="str">
        <f t="shared" si="77"/>
        <v>VILABL</v>
      </c>
      <c r="L217" s="46" t="str">
        <f t="shared" si="78"/>
        <v/>
      </c>
      <c r="P217">
        <v>215</v>
      </c>
      <c r="Q217" t="str">
        <f t="shared" si="79"/>
        <v>ESP</v>
      </c>
      <c r="R217">
        <f t="shared" si="80"/>
        <v>206</v>
      </c>
      <c r="S217" t="str">
        <f t="shared" si="81"/>
        <v>A2</v>
      </c>
      <c r="T217" t="str">
        <f t="shared" si="82"/>
        <v>CIFUENTES Judit</v>
      </c>
      <c r="U217" t="str">
        <f t="shared" si="83"/>
        <v>JUV-1</v>
      </c>
      <c r="V217" s="86">
        <f t="shared" si="84"/>
        <v>6711</v>
      </c>
      <c r="W217" t="str">
        <f t="shared" si="85"/>
        <v>VILABL</v>
      </c>
      <c r="X217" t="str">
        <f t="shared" si="86"/>
        <v/>
      </c>
      <c r="Z217" s="79">
        <v>6711</v>
      </c>
      <c r="AA217" s="80" t="s">
        <v>330</v>
      </c>
      <c r="AB217" s="80" t="s">
        <v>516</v>
      </c>
      <c r="AC217" s="80" t="s">
        <v>56</v>
      </c>
      <c r="AD217" s="80" t="s">
        <v>373</v>
      </c>
      <c r="AE217" s="80" t="s">
        <v>100</v>
      </c>
      <c r="AF217" s="80" t="s">
        <v>77</v>
      </c>
      <c r="AG217" s="81">
        <v>2005</v>
      </c>
      <c r="AH217" s="79"/>
      <c r="AJ217" t="s">
        <v>526</v>
      </c>
      <c r="AK217">
        <v>206</v>
      </c>
      <c r="AM217" t="s">
        <v>517</v>
      </c>
    </row>
    <row r="218" spans="4:39" x14ac:dyDescent="0.25">
      <c r="D218" s="46">
        <f t="shared" si="70"/>
        <v>6713</v>
      </c>
      <c r="E218" s="46" t="str">
        <f t="shared" si="71"/>
        <v>ESP</v>
      </c>
      <c r="F218" s="46">
        <f t="shared" si="72"/>
        <v>206</v>
      </c>
      <c r="G218" s="46" t="str">
        <f t="shared" si="73"/>
        <v>A1</v>
      </c>
      <c r="H218" s="46" t="str">
        <f t="shared" si="74"/>
        <v>PAGÉS Arnau</v>
      </c>
      <c r="I218" s="46" t="str">
        <f t="shared" si="75"/>
        <v>JUV-2</v>
      </c>
      <c r="J218" s="46">
        <f t="shared" si="76"/>
        <v>6713</v>
      </c>
      <c r="K218" s="46" t="str">
        <f t="shared" si="77"/>
        <v>VILABL</v>
      </c>
      <c r="L218" s="46" t="str">
        <f t="shared" si="78"/>
        <v/>
      </c>
      <c r="P218">
        <v>216</v>
      </c>
      <c r="Q218" t="str">
        <f t="shared" si="79"/>
        <v>ESP</v>
      </c>
      <c r="R218">
        <f t="shared" si="80"/>
        <v>206</v>
      </c>
      <c r="S218" t="str">
        <f t="shared" si="81"/>
        <v>A1</v>
      </c>
      <c r="T218" t="str">
        <f t="shared" si="82"/>
        <v>PAGÉS Arnau</v>
      </c>
      <c r="U218" t="str">
        <f t="shared" si="83"/>
        <v>JUV-2</v>
      </c>
      <c r="V218" s="86">
        <f t="shared" si="84"/>
        <v>6713</v>
      </c>
      <c r="W218" t="str">
        <f t="shared" si="85"/>
        <v>VILABL</v>
      </c>
      <c r="X218" t="str">
        <f t="shared" si="86"/>
        <v/>
      </c>
      <c r="Z218" s="79">
        <v>6713</v>
      </c>
      <c r="AA218" s="80" t="s">
        <v>105</v>
      </c>
      <c r="AB218" s="80" t="s">
        <v>515</v>
      </c>
      <c r="AC218" s="80" t="s">
        <v>56</v>
      </c>
      <c r="AD218" s="80" t="s">
        <v>380</v>
      </c>
      <c r="AE218" s="80" t="s">
        <v>100</v>
      </c>
      <c r="AF218" s="80" t="s">
        <v>62</v>
      </c>
      <c r="AG218" s="81">
        <v>2004</v>
      </c>
      <c r="AH218" s="79"/>
      <c r="AJ218" t="s">
        <v>526</v>
      </c>
      <c r="AK218">
        <v>206</v>
      </c>
      <c r="AM218" t="s">
        <v>517</v>
      </c>
    </row>
    <row r="219" spans="4:39" x14ac:dyDescent="0.25">
      <c r="D219" s="46">
        <f t="shared" si="70"/>
        <v>7867</v>
      </c>
      <c r="E219" s="46" t="str">
        <f t="shared" si="71"/>
        <v>ESP</v>
      </c>
      <c r="F219" s="46">
        <f t="shared" si="72"/>
        <v>206</v>
      </c>
      <c r="G219" s="46" t="str">
        <f t="shared" si="73"/>
        <v>A1</v>
      </c>
      <c r="H219" s="46" t="str">
        <f t="shared" si="74"/>
        <v>PUJOLAR Franc</v>
      </c>
      <c r="I219" s="46" t="str">
        <f t="shared" si="75"/>
        <v>S21-2</v>
      </c>
      <c r="J219" s="46">
        <f t="shared" si="76"/>
        <v>7867</v>
      </c>
      <c r="K219" s="46" t="str">
        <f t="shared" si="77"/>
        <v>VILABL</v>
      </c>
      <c r="L219" s="46" t="str">
        <f t="shared" si="78"/>
        <v/>
      </c>
      <c r="P219">
        <v>217</v>
      </c>
      <c r="Q219" t="str">
        <f t="shared" si="79"/>
        <v>ESP</v>
      </c>
      <c r="R219">
        <f t="shared" si="80"/>
        <v>206</v>
      </c>
      <c r="S219" t="str">
        <f t="shared" si="81"/>
        <v>A1</v>
      </c>
      <c r="T219" t="str">
        <f t="shared" si="82"/>
        <v>PUJOLAR Franc</v>
      </c>
      <c r="U219" t="str">
        <f t="shared" si="83"/>
        <v>S21-2</v>
      </c>
      <c r="V219" s="86">
        <f t="shared" si="84"/>
        <v>7867</v>
      </c>
      <c r="W219" t="str">
        <f t="shared" si="85"/>
        <v>VILABL</v>
      </c>
      <c r="X219" t="str">
        <f t="shared" si="86"/>
        <v/>
      </c>
      <c r="Z219" s="79">
        <v>7867</v>
      </c>
      <c r="AA219" s="80" t="s">
        <v>108</v>
      </c>
      <c r="AB219" s="80" t="s">
        <v>515</v>
      </c>
      <c r="AC219" s="80" t="s">
        <v>56</v>
      </c>
      <c r="AD219" s="80" t="s">
        <v>385</v>
      </c>
      <c r="AE219" s="80" t="s">
        <v>100</v>
      </c>
      <c r="AF219" s="80" t="s">
        <v>62</v>
      </c>
      <c r="AG219" s="81">
        <v>2001</v>
      </c>
      <c r="AH219" s="79"/>
      <c r="AJ219" t="s">
        <v>526</v>
      </c>
      <c r="AK219">
        <v>206</v>
      </c>
      <c r="AM219" t="s">
        <v>517</v>
      </c>
    </row>
    <row r="220" spans="4:39" x14ac:dyDescent="0.25">
      <c r="D220" s="46">
        <f t="shared" si="70"/>
        <v>7872</v>
      </c>
      <c r="E220" s="46" t="str">
        <f t="shared" si="71"/>
        <v>ESP</v>
      </c>
      <c r="F220" s="46">
        <f t="shared" si="72"/>
        <v>206</v>
      </c>
      <c r="G220" s="46" t="str">
        <f t="shared" si="73"/>
        <v>A1</v>
      </c>
      <c r="H220" s="46" t="str">
        <f t="shared" si="74"/>
        <v>BERNEDA Robert</v>
      </c>
      <c r="I220" s="46" t="str">
        <f t="shared" si="75"/>
        <v>JUV-2</v>
      </c>
      <c r="J220" s="46">
        <f t="shared" si="76"/>
        <v>7872</v>
      </c>
      <c r="K220" s="46" t="str">
        <f t="shared" si="77"/>
        <v>VILABL</v>
      </c>
      <c r="L220" s="46" t="str">
        <f t="shared" si="78"/>
        <v/>
      </c>
      <c r="P220">
        <v>218</v>
      </c>
      <c r="Q220" t="str">
        <f t="shared" si="79"/>
        <v>ESP</v>
      </c>
      <c r="R220">
        <f t="shared" si="80"/>
        <v>206</v>
      </c>
      <c r="S220" t="str">
        <f t="shared" si="81"/>
        <v>A1</v>
      </c>
      <c r="T220" t="str">
        <f t="shared" si="82"/>
        <v>BERNEDA Robert</v>
      </c>
      <c r="U220" t="str">
        <f t="shared" si="83"/>
        <v>JUV-2</v>
      </c>
      <c r="V220" s="86">
        <f t="shared" si="84"/>
        <v>7872</v>
      </c>
      <c r="W220" t="str">
        <f t="shared" si="85"/>
        <v>VILABL</v>
      </c>
      <c r="X220" t="str">
        <f t="shared" si="86"/>
        <v/>
      </c>
      <c r="Z220" s="79">
        <v>7872</v>
      </c>
      <c r="AA220" s="80" t="s">
        <v>99</v>
      </c>
      <c r="AB220" s="80" t="s">
        <v>515</v>
      </c>
      <c r="AC220" s="80" t="s">
        <v>56</v>
      </c>
      <c r="AD220" s="80" t="s">
        <v>380</v>
      </c>
      <c r="AE220" s="80" t="s">
        <v>100</v>
      </c>
      <c r="AF220" s="80" t="s">
        <v>62</v>
      </c>
      <c r="AG220" s="81">
        <v>2004</v>
      </c>
      <c r="AH220" s="79"/>
      <c r="AJ220" t="s">
        <v>526</v>
      </c>
      <c r="AK220">
        <v>206</v>
      </c>
      <c r="AM220" t="s">
        <v>517</v>
      </c>
    </row>
    <row r="221" spans="4:39" x14ac:dyDescent="0.25">
      <c r="D221" s="46">
        <f t="shared" si="70"/>
        <v>8065</v>
      </c>
      <c r="E221" s="46" t="str">
        <f t="shared" si="71"/>
        <v>ESP</v>
      </c>
      <c r="F221" s="46">
        <f t="shared" si="72"/>
        <v>206</v>
      </c>
      <c r="G221" s="46" t="str">
        <f t="shared" si="73"/>
        <v>A2</v>
      </c>
      <c r="H221" s="46" t="str">
        <f t="shared" si="74"/>
        <v>NONO Elisenda</v>
      </c>
      <c r="I221" s="46" t="str">
        <f t="shared" si="75"/>
        <v>INF-1</v>
      </c>
      <c r="J221" s="46">
        <f t="shared" si="76"/>
        <v>8065</v>
      </c>
      <c r="K221" s="46" t="str">
        <f t="shared" si="77"/>
        <v>VILABL</v>
      </c>
      <c r="L221" s="46" t="str">
        <f t="shared" si="78"/>
        <v/>
      </c>
      <c r="P221">
        <v>219</v>
      </c>
      <c r="Q221" t="str">
        <f t="shared" si="79"/>
        <v>ESP</v>
      </c>
      <c r="R221">
        <f t="shared" si="80"/>
        <v>206</v>
      </c>
      <c r="S221" t="str">
        <f t="shared" si="81"/>
        <v>A2</v>
      </c>
      <c r="T221" t="str">
        <f t="shared" si="82"/>
        <v>NONO Elisenda</v>
      </c>
      <c r="U221" t="str">
        <f t="shared" si="83"/>
        <v>INF-1</v>
      </c>
      <c r="V221" s="86">
        <f t="shared" si="84"/>
        <v>8065</v>
      </c>
      <c r="W221" t="str">
        <f t="shared" si="85"/>
        <v>VILABL</v>
      </c>
      <c r="X221" t="str">
        <f t="shared" si="86"/>
        <v/>
      </c>
      <c r="Z221" s="79">
        <v>8065</v>
      </c>
      <c r="AA221" s="80" t="s">
        <v>332</v>
      </c>
      <c r="AB221" s="80" t="s">
        <v>516</v>
      </c>
      <c r="AC221" s="80" t="s">
        <v>56</v>
      </c>
      <c r="AD221" s="80" t="s">
        <v>370</v>
      </c>
      <c r="AE221" s="80" t="s">
        <v>100</v>
      </c>
      <c r="AF221" s="80" t="s">
        <v>77</v>
      </c>
      <c r="AG221" s="81">
        <v>2007</v>
      </c>
      <c r="AH221" s="79"/>
      <c r="AJ221" t="s">
        <v>526</v>
      </c>
      <c r="AK221">
        <v>206</v>
      </c>
      <c r="AM221" t="s">
        <v>517</v>
      </c>
    </row>
    <row r="222" spans="4:39" x14ac:dyDescent="0.25">
      <c r="D222" s="46">
        <f t="shared" si="70"/>
        <v>8069</v>
      </c>
      <c r="E222" s="46" t="str">
        <f t="shared" si="71"/>
        <v>ESP</v>
      </c>
      <c r="F222" s="46">
        <f t="shared" si="72"/>
        <v>206</v>
      </c>
      <c r="G222" s="46" t="str">
        <f t="shared" si="73"/>
        <v>B</v>
      </c>
      <c r="H222" s="46" t="str">
        <f t="shared" si="74"/>
        <v>GUALLAR Marti</v>
      </c>
      <c r="I222" s="46" t="str">
        <f t="shared" si="75"/>
        <v>JUV-1</v>
      </c>
      <c r="J222" s="46">
        <f t="shared" si="76"/>
        <v>8069</v>
      </c>
      <c r="K222" s="46" t="str">
        <f t="shared" si="77"/>
        <v>VILABL</v>
      </c>
      <c r="L222" s="46" t="str">
        <f t="shared" si="78"/>
        <v/>
      </c>
      <c r="P222">
        <v>220</v>
      </c>
      <c r="Q222" t="str">
        <f t="shared" si="79"/>
        <v>ESP</v>
      </c>
      <c r="R222">
        <f t="shared" si="80"/>
        <v>206</v>
      </c>
      <c r="S222" t="str">
        <f t="shared" si="81"/>
        <v>B</v>
      </c>
      <c r="T222" t="str">
        <f t="shared" si="82"/>
        <v>GUALLAR Marti</v>
      </c>
      <c r="U222" t="str">
        <f t="shared" si="83"/>
        <v>JUV-1</v>
      </c>
      <c r="V222" s="86">
        <f t="shared" si="84"/>
        <v>8069</v>
      </c>
      <c r="W222" t="str">
        <f t="shared" si="85"/>
        <v>VILABL</v>
      </c>
      <c r="X222" t="str">
        <f t="shared" si="86"/>
        <v/>
      </c>
      <c r="Z222" s="79">
        <v>8069</v>
      </c>
      <c r="AA222" s="80" t="s">
        <v>103</v>
      </c>
      <c r="AB222" s="80" t="s">
        <v>515</v>
      </c>
      <c r="AC222" s="80" t="s">
        <v>56</v>
      </c>
      <c r="AD222" s="80" t="s">
        <v>373</v>
      </c>
      <c r="AE222" s="80" t="s">
        <v>100</v>
      </c>
      <c r="AF222" s="80" t="s">
        <v>16</v>
      </c>
      <c r="AG222" s="81">
        <v>2005</v>
      </c>
      <c r="AH222" s="79" t="s">
        <v>517</v>
      </c>
      <c r="AJ222" t="s">
        <v>526</v>
      </c>
      <c r="AK222">
        <v>206</v>
      </c>
      <c r="AM222" t="s">
        <v>517</v>
      </c>
    </row>
    <row r="223" spans="4:39" x14ac:dyDescent="0.25">
      <c r="D223" s="46">
        <f t="shared" si="70"/>
        <v>8450</v>
      </c>
      <c r="E223" s="46" t="str">
        <f t="shared" si="71"/>
        <v>ESP</v>
      </c>
      <c r="F223" s="46">
        <f t="shared" si="72"/>
        <v>206</v>
      </c>
      <c r="G223" s="46" t="str">
        <f t="shared" si="73"/>
        <v>A2</v>
      </c>
      <c r="H223" s="46" t="str">
        <f t="shared" si="74"/>
        <v>SERRA Èlia</v>
      </c>
      <c r="I223" s="46" t="str">
        <f t="shared" si="75"/>
        <v>JUV-1</v>
      </c>
      <c r="J223" s="46">
        <f t="shared" si="76"/>
        <v>8450</v>
      </c>
      <c r="K223" s="46" t="str">
        <f t="shared" si="77"/>
        <v>VILABL</v>
      </c>
      <c r="L223" s="46" t="str">
        <f t="shared" si="78"/>
        <v/>
      </c>
      <c r="P223">
        <v>221</v>
      </c>
      <c r="Q223" t="str">
        <f t="shared" si="79"/>
        <v>ESP</v>
      </c>
      <c r="R223">
        <f t="shared" si="80"/>
        <v>206</v>
      </c>
      <c r="S223" t="str">
        <f t="shared" si="81"/>
        <v>A2</v>
      </c>
      <c r="T223" t="str">
        <f t="shared" si="82"/>
        <v>SERRA Èlia</v>
      </c>
      <c r="U223" t="str">
        <f t="shared" si="83"/>
        <v>JUV-1</v>
      </c>
      <c r="V223" s="86">
        <f t="shared" si="84"/>
        <v>8450</v>
      </c>
      <c r="W223" t="str">
        <f t="shared" si="85"/>
        <v>VILABL</v>
      </c>
      <c r="X223" t="str">
        <f t="shared" si="86"/>
        <v/>
      </c>
      <c r="Z223" s="79">
        <v>8450</v>
      </c>
      <c r="AA223" s="80" t="s">
        <v>333</v>
      </c>
      <c r="AB223" s="80" t="s">
        <v>516</v>
      </c>
      <c r="AC223" s="80" t="s">
        <v>56</v>
      </c>
      <c r="AD223" s="80" t="s">
        <v>373</v>
      </c>
      <c r="AE223" s="80" t="s">
        <v>100</v>
      </c>
      <c r="AF223" s="80" t="s">
        <v>77</v>
      </c>
      <c r="AG223" s="81">
        <v>2005</v>
      </c>
      <c r="AH223" s="79"/>
      <c r="AJ223" t="s">
        <v>526</v>
      </c>
      <c r="AK223">
        <v>206</v>
      </c>
      <c r="AM223" t="s">
        <v>517</v>
      </c>
    </row>
    <row r="224" spans="4:39" x14ac:dyDescent="0.25">
      <c r="D224" s="46">
        <f t="shared" si="70"/>
        <v>10449</v>
      </c>
      <c r="E224" s="46" t="str">
        <f t="shared" si="71"/>
        <v>ESP</v>
      </c>
      <c r="F224" s="46">
        <f t="shared" si="72"/>
        <v>206</v>
      </c>
      <c r="G224" s="46" t="str">
        <f t="shared" si="73"/>
        <v>B</v>
      </c>
      <c r="H224" s="46" t="str">
        <f t="shared" si="74"/>
        <v>VALERA Miquel</v>
      </c>
      <c r="I224" s="46" t="str">
        <f t="shared" si="75"/>
        <v>ALE-2</v>
      </c>
      <c r="J224" s="46">
        <f t="shared" si="76"/>
        <v>10449</v>
      </c>
      <c r="K224" s="46" t="str">
        <f t="shared" si="77"/>
        <v>VILABL</v>
      </c>
      <c r="L224" s="46" t="str">
        <f t="shared" si="78"/>
        <v/>
      </c>
      <c r="P224">
        <v>222</v>
      </c>
      <c r="Q224" t="str">
        <f t="shared" si="79"/>
        <v>ESP</v>
      </c>
      <c r="R224">
        <f t="shared" si="80"/>
        <v>206</v>
      </c>
      <c r="S224" t="str">
        <f t="shared" si="81"/>
        <v>B</v>
      </c>
      <c r="T224" t="str">
        <f t="shared" si="82"/>
        <v>VALERA Miquel</v>
      </c>
      <c r="U224" t="str">
        <f t="shared" si="83"/>
        <v>ALE-2</v>
      </c>
      <c r="V224" s="86">
        <f t="shared" si="84"/>
        <v>10449</v>
      </c>
      <c r="W224" t="str">
        <f t="shared" si="85"/>
        <v>VILABL</v>
      </c>
      <c r="X224" t="str">
        <f t="shared" si="86"/>
        <v/>
      </c>
      <c r="Z224" s="79">
        <v>10449</v>
      </c>
      <c r="AA224" s="80" t="s">
        <v>110</v>
      </c>
      <c r="AB224" s="80" t="s">
        <v>515</v>
      </c>
      <c r="AC224" s="80" t="s">
        <v>56</v>
      </c>
      <c r="AD224" s="80" t="s">
        <v>378</v>
      </c>
      <c r="AE224" s="80" t="s">
        <v>100</v>
      </c>
      <c r="AF224" s="80" t="s">
        <v>16</v>
      </c>
      <c r="AG224" s="81">
        <v>2008</v>
      </c>
      <c r="AH224" s="79"/>
      <c r="AJ224" t="s">
        <v>526</v>
      </c>
      <c r="AK224">
        <v>206</v>
      </c>
      <c r="AM224" t="s">
        <v>517</v>
      </c>
    </row>
    <row r="225" spans="4:39" x14ac:dyDescent="0.25">
      <c r="D225" s="46">
        <f t="shared" si="70"/>
        <v>10452</v>
      </c>
      <c r="E225" s="46" t="str">
        <f t="shared" si="71"/>
        <v>ESP</v>
      </c>
      <c r="F225" s="46">
        <f t="shared" si="72"/>
        <v>206</v>
      </c>
      <c r="G225" s="46" t="str">
        <f t="shared" si="73"/>
        <v>B</v>
      </c>
      <c r="H225" s="46" t="str">
        <f t="shared" si="74"/>
        <v>COLL Arnau</v>
      </c>
      <c r="I225" s="46" t="str">
        <f t="shared" si="75"/>
        <v>ALE-2</v>
      </c>
      <c r="J225" s="46">
        <f t="shared" si="76"/>
        <v>10452</v>
      </c>
      <c r="K225" s="46" t="str">
        <f t="shared" si="77"/>
        <v>VILABL</v>
      </c>
      <c r="L225" s="46" t="str">
        <f t="shared" si="78"/>
        <v/>
      </c>
      <c r="P225">
        <v>223</v>
      </c>
      <c r="Q225" t="str">
        <f t="shared" si="79"/>
        <v>ESP</v>
      </c>
      <c r="R225">
        <f t="shared" si="80"/>
        <v>206</v>
      </c>
      <c r="S225" t="str">
        <f t="shared" si="81"/>
        <v>B</v>
      </c>
      <c r="T225" t="str">
        <f t="shared" si="82"/>
        <v>COLL Arnau</v>
      </c>
      <c r="U225" t="str">
        <f t="shared" si="83"/>
        <v>ALE-2</v>
      </c>
      <c r="V225" s="86">
        <f t="shared" si="84"/>
        <v>10452</v>
      </c>
      <c r="W225" t="str">
        <f t="shared" si="85"/>
        <v>VILABL</v>
      </c>
      <c r="X225" t="str">
        <f t="shared" si="86"/>
        <v/>
      </c>
      <c r="Z225" s="79">
        <v>10452</v>
      </c>
      <c r="AA225" s="80" t="s">
        <v>102</v>
      </c>
      <c r="AB225" s="80" t="s">
        <v>515</v>
      </c>
      <c r="AC225" s="80" t="s">
        <v>56</v>
      </c>
      <c r="AD225" s="80" t="s">
        <v>378</v>
      </c>
      <c r="AE225" s="80" t="s">
        <v>100</v>
      </c>
      <c r="AF225" s="80" t="s">
        <v>16</v>
      </c>
      <c r="AG225" s="81">
        <v>2008</v>
      </c>
      <c r="AH225" s="79"/>
      <c r="AJ225" t="s">
        <v>526</v>
      </c>
      <c r="AK225">
        <v>206</v>
      </c>
      <c r="AM225" t="s">
        <v>517</v>
      </c>
    </row>
    <row r="226" spans="4:39" x14ac:dyDescent="0.25">
      <c r="D226" s="46">
        <f t="shared" si="70"/>
        <v>10460</v>
      </c>
      <c r="E226" s="46" t="str">
        <f t="shared" si="71"/>
        <v>ESP</v>
      </c>
      <c r="F226" s="46">
        <f t="shared" si="72"/>
        <v>206</v>
      </c>
      <c r="G226" s="46" t="str">
        <f t="shared" si="73"/>
        <v>B</v>
      </c>
      <c r="H226" s="46" t="str">
        <f t="shared" si="74"/>
        <v>JUANOLA Isaac</v>
      </c>
      <c r="I226" s="46" t="str">
        <f t="shared" si="75"/>
        <v>JUV-1</v>
      </c>
      <c r="J226" s="46">
        <f t="shared" si="76"/>
        <v>10460</v>
      </c>
      <c r="K226" s="46" t="str">
        <f t="shared" si="77"/>
        <v>VILABL</v>
      </c>
      <c r="L226" s="46" t="str">
        <f t="shared" si="78"/>
        <v/>
      </c>
      <c r="P226">
        <v>224</v>
      </c>
      <c r="Q226" t="str">
        <f t="shared" si="79"/>
        <v>ESP</v>
      </c>
      <c r="R226">
        <f t="shared" si="80"/>
        <v>206</v>
      </c>
      <c r="S226" t="str">
        <f t="shared" si="81"/>
        <v>B</v>
      </c>
      <c r="T226" t="str">
        <f t="shared" si="82"/>
        <v>JUANOLA Isaac</v>
      </c>
      <c r="U226" t="str">
        <f t="shared" si="83"/>
        <v>JUV-1</v>
      </c>
      <c r="V226" s="86">
        <f t="shared" si="84"/>
        <v>10460</v>
      </c>
      <c r="W226" t="str">
        <f t="shared" si="85"/>
        <v>VILABL</v>
      </c>
      <c r="X226" t="str">
        <f t="shared" si="86"/>
        <v/>
      </c>
      <c r="Z226" s="79">
        <v>10460</v>
      </c>
      <c r="AA226" s="80" t="s">
        <v>443</v>
      </c>
      <c r="AB226" s="80" t="s">
        <v>515</v>
      </c>
      <c r="AC226" s="80" t="s">
        <v>56</v>
      </c>
      <c r="AD226" s="80" t="s">
        <v>373</v>
      </c>
      <c r="AE226" s="80" t="s">
        <v>100</v>
      </c>
      <c r="AF226" s="80" t="s">
        <v>16</v>
      </c>
      <c r="AG226" s="81">
        <v>2005</v>
      </c>
      <c r="AH226" s="79" t="s">
        <v>517</v>
      </c>
      <c r="AJ226" t="s">
        <v>526</v>
      </c>
      <c r="AK226">
        <v>206</v>
      </c>
      <c r="AM226" t="s">
        <v>517</v>
      </c>
    </row>
    <row r="227" spans="4:39" x14ac:dyDescent="0.25">
      <c r="D227" s="46">
        <f t="shared" si="70"/>
        <v>10472</v>
      </c>
      <c r="E227" s="46" t="str">
        <f t="shared" si="71"/>
        <v>ESP</v>
      </c>
      <c r="F227" s="46">
        <f t="shared" si="72"/>
        <v>206</v>
      </c>
      <c r="G227" s="46" t="str">
        <f t="shared" si="73"/>
        <v>B</v>
      </c>
      <c r="H227" s="46" t="str">
        <f t="shared" si="74"/>
        <v>PAGÉS Martí</v>
      </c>
      <c r="I227" s="46" t="str">
        <f t="shared" si="75"/>
        <v>INF-2</v>
      </c>
      <c r="J227" s="46">
        <f t="shared" si="76"/>
        <v>10472</v>
      </c>
      <c r="K227" s="46" t="str">
        <f t="shared" si="77"/>
        <v>VILABL</v>
      </c>
      <c r="L227" s="46" t="str">
        <f t="shared" si="78"/>
        <v/>
      </c>
      <c r="P227">
        <v>225</v>
      </c>
      <c r="Q227" t="str">
        <f t="shared" si="79"/>
        <v>ESP</v>
      </c>
      <c r="R227">
        <f t="shared" si="80"/>
        <v>206</v>
      </c>
      <c r="S227" t="str">
        <f t="shared" si="81"/>
        <v>B</v>
      </c>
      <c r="T227" t="str">
        <f t="shared" si="82"/>
        <v>PAGÉS Martí</v>
      </c>
      <c r="U227" t="str">
        <f t="shared" si="83"/>
        <v>INF-2</v>
      </c>
      <c r="V227" s="86">
        <f t="shared" si="84"/>
        <v>10472</v>
      </c>
      <c r="W227" t="str">
        <f t="shared" si="85"/>
        <v>VILABL</v>
      </c>
      <c r="X227" t="str">
        <f t="shared" si="86"/>
        <v/>
      </c>
      <c r="Z227" s="79">
        <v>10472</v>
      </c>
      <c r="AA227" s="80" t="s">
        <v>107</v>
      </c>
      <c r="AB227" s="80" t="s">
        <v>515</v>
      </c>
      <c r="AC227" s="80" t="s">
        <v>56</v>
      </c>
      <c r="AD227" s="80" t="s">
        <v>371</v>
      </c>
      <c r="AE227" s="80" t="s">
        <v>100</v>
      </c>
      <c r="AF227" s="80" t="s">
        <v>16</v>
      </c>
      <c r="AG227" s="81">
        <v>2006</v>
      </c>
      <c r="AH227" s="79" t="s">
        <v>517</v>
      </c>
      <c r="AJ227" t="s">
        <v>526</v>
      </c>
      <c r="AK227">
        <v>206</v>
      </c>
      <c r="AM227" t="s">
        <v>517</v>
      </c>
    </row>
    <row r="228" spans="4:39" x14ac:dyDescent="0.25">
      <c r="D228" s="46">
        <f t="shared" si="70"/>
        <v>10473</v>
      </c>
      <c r="E228" s="46" t="str">
        <f t="shared" si="71"/>
        <v>ESP</v>
      </c>
      <c r="F228" s="46">
        <f t="shared" si="72"/>
        <v>206</v>
      </c>
      <c r="G228" s="46" t="str">
        <f t="shared" si="73"/>
        <v>B</v>
      </c>
      <c r="H228" s="46" t="str">
        <f t="shared" si="74"/>
        <v>PAGÉS Lluc</v>
      </c>
      <c r="I228" s="46" t="str">
        <f t="shared" si="75"/>
        <v>ALE-1</v>
      </c>
      <c r="J228" s="46">
        <f t="shared" si="76"/>
        <v>10473</v>
      </c>
      <c r="K228" s="46" t="str">
        <f t="shared" si="77"/>
        <v>VILABL</v>
      </c>
      <c r="L228" s="46" t="str">
        <f t="shared" si="78"/>
        <v/>
      </c>
      <c r="P228">
        <v>226</v>
      </c>
      <c r="Q228" t="str">
        <f t="shared" si="79"/>
        <v>ESP</v>
      </c>
      <c r="R228">
        <f t="shared" si="80"/>
        <v>206</v>
      </c>
      <c r="S228" t="str">
        <f t="shared" si="81"/>
        <v>B</v>
      </c>
      <c r="T228" t="str">
        <f t="shared" si="82"/>
        <v>PAGÉS Lluc</v>
      </c>
      <c r="U228" t="str">
        <f t="shared" si="83"/>
        <v>ALE-1</v>
      </c>
      <c r="V228" s="86">
        <f t="shared" si="84"/>
        <v>10473</v>
      </c>
      <c r="W228" t="str">
        <f t="shared" si="85"/>
        <v>VILABL</v>
      </c>
      <c r="X228" t="str">
        <f t="shared" si="86"/>
        <v/>
      </c>
      <c r="Z228" s="79">
        <v>10473</v>
      </c>
      <c r="AA228" s="80" t="s">
        <v>106</v>
      </c>
      <c r="AB228" s="80" t="s">
        <v>515</v>
      </c>
      <c r="AC228" s="80" t="s">
        <v>56</v>
      </c>
      <c r="AD228" s="80" t="s">
        <v>379</v>
      </c>
      <c r="AE228" s="80" t="s">
        <v>100</v>
      </c>
      <c r="AF228" s="80" t="s">
        <v>16</v>
      </c>
      <c r="AG228" s="81">
        <v>2009</v>
      </c>
      <c r="AH228" s="79"/>
      <c r="AJ228" t="s">
        <v>526</v>
      </c>
      <c r="AK228">
        <v>206</v>
      </c>
      <c r="AM228" t="s">
        <v>517</v>
      </c>
    </row>
    <row r="229" spans="4:39" x14ac:dyDescent="0.25">
      <c r="D229" s="46">
        <f t="shared" si="70"/>
        <v>10710</v>
      </c>
      <c r="E229" s="46" t="str">
        <f t="shared" si="71"/>
        <v>ESP</v>
      </c>
      <c r="F229" s="46">
        <f t="shared" si="72"/>
        <v>206</v>
      </c>
      <c r="G229" s="46" t="str">
        <f t="shared" si="73"/>
        <v>B</v>
      </c>
      <c r="H229" s="46" t="str">
        <f t="shared" si="74"/>
        <v>CASSÚ Guillem</v>
      </c>
      <c r="I229" s="46" t="str">
        <f t="shared" si="75"/>
        <v>INF-1</v>
      </c>
      <c r="J229" s="46">
        <f t="shared" si="76"/>
        <v>10710</v>
      </c>
      <c r="K229" s="46" t="str">
        <f t="shared" si="77"/>
        <v>VILABL</v>
      </c>
      <c r="L229" s="46" t="str">
        <f t="shared" si="78"/>
        <v/>
      </c>
      <c r="P229">
        <v>227</v>
      </c>
      <c r="Q229" t="str">
        <f t="shared" si="79"/>
        <v>ESP</v>
      </c>
      <c r="R229">
        <f t="shared" si="80"/>
        <v>206</v>
      </c>
      <c r="S229" t="str">
        <f t="shared" si="81"/>
        <v>B</v>
      </c>
      <c r="T229" t="str">
        <f t="shared" si="82"/>
        <v>CASSÚ Guillem</v>
      </c>
      <c r="U229" t="str">
        <f t="shared" si="83"/>
        <v>INF-1</v>
      </c>
      <c r="V229" s="86">
        <f t="shared" si="84"/>
        <v>10710</v>
      </c>
      <c r="W229" t="str">
        <f t="shared" si="85"/>
        <v>VILABL</v>
      </c>
      <c r="X229" t="str">
        <f t="shared" si="86"/>
        <v/>
      </c>
      <c r="Z229" s="79">
        <v>10710</v>
      </c>
      <c r="AA229" s="80" t="s">
        <v>101</v>
      </c>
      <c r="AB229" s="80" t="s">
        <v>515</v>
      </c>
      <c r="AC229" s="80" t="s">
        <v>56</v>
      </c>
      <c r="AD229" s="80" t="s">
        <v>370</v>
      </c>
      <c r="AE229" s="80" t="s">
        <v>100</v>
      </c>
      <c r="AF229" s="80" t="s">
        <v>16</v>
      </c>
      <c r="AG229" s="81">
        <v>2007</v>
      </c>
      <c r="AH229" s="79"/>
      <c r="AJ229" t="s">
        <v>526</v>
      </c>
      <c r="AK229">
        <v>206</v>
      </c>
      <c r="AM229" t="s">
        <v>517</v>
      </c>
    </row>
    <row r="230" spans="4:39" x14ac:dyDescent="0.25">
      <c r="D230" s="46">
        <f t="shared" si="70"/>
        <v>10711</v>
      </c>
      <c r="E230" s="46" t="str">
        <f t="shared" si="71"/>
        <v>ESP</v>
      </c>
      <c r="F230" s="46">
        <f t="shared" si="72"/>
        <v>206</v>
      </c>
      <c r="G230" s="46" t="str">
        <f t="shared" si="73"/>
        <v>B</v>
      </c>
      <c r="H230" s="46" t="str">
        <f t="shared" si="74"/>
        <v>CALLS Elvis</v>
      </c>
      <c r="I230" s="46" t="str">
        <f t="shared" si="75"/>
        <v>INF-2</v>
      </c>
      <c r="J230" s="46">
        <f t="shared" si="76"/>
        <v>10711</v>
      </c>
      <c r="K230" s="46" t="str">
        <f t="shared" si="77"/>
        <v>VILABL</v>
      </c>
      <c r="L230" s="46" t="str">
        <f t="shared" si="78"/>
        <v/>
      </c>
      <c r="P230">
        <v>228</v>
      </c>
      <c r="Q230" t="str">
        <f t="shared" si="79"/>
        <v>ESP</v>
      </c>
      <c r="R230">
        <f t="shared" si="80"/>
        <v>206</v>
      </c>
      <c r="S230" t="str">
        <f t="shared" si="81"/>
        <v>B</v>
      </c>
      <c r="T230" t="str">
        <f t="shared" si="82"/>
        <v>CALLS Elvis</v>
      </c>
      <c r="U230" t="str">
        <f t="shared" si="83"/>
        <v>INF-2</v>
      </c>
      <c r="V230" s="86">
        <f t="shared" si="84"/>
        <v>10711</v>
      </c>
      <c r="W230" t="str">
        <f t="shared" si="85"/>
        <v>VILABL</v>
      </c>
      <c r="X230" t="str">
        <f t="shared" si="86"/>
        <v/>
      </c>
      <c r="Z230" s="79">
        <v>10711</v>
      </c>
      <c r="AA230" s="80" t="s">
        <v>523</v>
      </c>
      <c r="AB230" s="80" t="s">
        <v>515</v>
      </c>
      <c r="AC230" s="80" t="s">
        <v>56</v>
      </c>
      <c r="AD230" s="80" t="s">
        <v>371</v>
      </c>
      <c r="AE230" s="80" t="s">
        <v>100</v>
      </c>
      <c r="AF230" s="80" t="s">
        <v>16</v>
      </c>
      <c r="AG230" s="81">
        <v>2006</v>
      </c>
      <c r="AH230" s="79">
        <v>30105</v>
      </c>
      <c r="AJ230" t="s">
        <v>526</v>
      </c>
      <c r="AK230">
        <v>206</v>
      </c>
      <c r="AM230" t="s">
        <v>517</v>
      </c>
    </row>
    <row r="231" spans="4:39" x14ac:dyDescent="0.25">
      <c r="D231" s="46">
        <f t="shared" si="70"/>
        <v>11081</v>
      </c>
      <c r="E231" s="46" t="str">
        <f t="shared" si="71"/>
        <v>ESP</v>
      </c>
      <c r="F231" s="46">
        <f t="shared" si="72"/>
        <v>206</v>
      </c>
      <c r="G231" s="46" t="str">
        <f t="shared" si="73"/>
        <v>B</v>
      </c>
      <c r="H231" s="46" t="str">
        <f t="shared" si="74"/>
        <v>ARCHELAGUET Marc</v>
      </c>
      <c r="I231" s="46" t="str">
        <f t="shared" si="75"/>
        <v>JUV-1</v>
      </c>
      <c r="J231" s="46">
        <f t="shared" si="76"/>
        <v>11081</v>
      </c>
      <c r="K231" s="46" t="str">
        <f t="shared" si="77"/>
        <v>VILABL</v>
      </c>
      <c r="L231" s="46" t="str">
        <f t="shared" si="78"/>
        <v/>
      </c>
      <c r="P231">
        <v>229</v>
      </c>
      <c r="Q231" t="str">
        <f t="shared" si="79"/>
        <v>ESP</v>
      </c>
      <c r="R231">
        <f t="shared" si="80"/>
        <v>206</v>
      </c>
      <c r="S231" t="str">
        <f t="shared" si="81"/>
        <v>B</v>
      </c>
      <c r="T231" t="str">
        <f t="shared" si="82"/>
        <v>ARCHELAGUET Marc</v>
      </c>
      <c r="U231" t="str">
        <f t="shared" si="83"/>
        <v>JUV-1</v>
      </c>
      <c r="V231" s="86">
        <f t="shared" si="84"/>
        <v>11081</v>
      </c>
      <c r="W231" t="str">
        <f t="shared" si="85"/>
        <v>VILABL</v>
      </c>
      <c r="X231" t="str">
        <f t="shared" si="86"/>
        <v/>
      </c>
      <c r="Z231" s="79">
        <v>11081</v>
      </c>
      <c r="AA231" s="80" t="s">
        <v>444</v>
      </c>
      <c r="AB231" s="80" t="s">
        <v>515</v>
      </c>
      <c r="AC231" s="80" t="s">
        <v>56</v>
      </c>
      <c r="AD231" s="80" t="s">
        <v>373</v>
      </c>
      <c r="AE231" s="80" t="s">
        <v>100</v>
      </c>
      <c r="AF231" s="80" t="s">
        <v>16</v>
      </c>
      <c r="AG231" s="81">
        <v>2005</v>
      </c>
      <c r="AH231" s="79" t="s">
        <v>517</v>
      </c>
      <c r="AJ231" t="s">
        <v>526</v>
      </c>
      <c r="AK231">
        <v>206</v>
      </c>
      <c r="AM231" t="s">
        <v>517</v>
      </c>
    </row>
    <row r="232" spans="4:39" x14ac:dyDescent="0.25">
      <c r="D232" s="46">
        <f t="shared" si="70"/>
        <v>11695</v>
      </c>
      <c r="E232" s="46" t="str">
        <f t="shared" si="71"/>
        <v>ESP</v>
      </c>
      <c r="F232" s="46">
        <f t="shared" si="72"/>
        <v>206</v>
      </c>
      <c r="G232" s="46" t="str">
        <f t="shared" si="73"/>
        <v>B</v>
      </c>
      <c r="H232" s="46" t="str">
        <f t="shared" si="74"/>
        <v>MARTÍNEZ Eloi</v>
      </c>
      <c r="I232" s="46" t="str">
        <f t="shared" si="75"/>
        <v>ALE-2</v>
      </c>
      <c r="J232" s="46">
        <f t="shared" si="76"/>
        <v>11695</v>
      </c>
      <c r="K232" s="46" t="str">
        <f t="shared" si="77"/>
        <v>VILABL</v>
      </c>
      <c r="L232" s="46" t="str">
        <f t="shared" si="78"/>
        <v/>
      </c>
      <c r="P232">
        <v>230</v>
      </c>
      <c r="Q232" t="str">
        <f t="shared" si="79"/>
        <v>ESP</v>
      </c>
      <c r="R232">
        <f t="shared" si="80"/>
        <v>206</v>
      </c>
      <c r="S232" t="str">
        <f t="shared" si="81"/>
        <v>B</v>
      </c>
      <c r="T232" t="str">
        <f t="shared" si="82"/>
        <v>MARTÍNEZ Eloi</v>
      </c>
      <c r="U232" t="str">
        <f t="shared" si="83"/>
        <v>ALE-2</v>
      </c>
      <c r="V232" s="86">
        <f t="shared" si="84"/>
        <v>11695</v>
      </c>
      <c r="W232" t="str">
        <f t="shared" si="85"/>
        <v>VILABL</v>
      </c>
      <c r="X232" t="str">
        <f t="shared" si="86"/>
        <v/>
      </c>
      <c r="Z232" s="79">
        <v>11695</v>
      </c>
      <c r="AA232" s="80" t="s">
        <v>104</v>
      </c>
      <c r="AB232" s="80" t="s">
        <v>515</v>
      </c>
      <c r="AC232" s="80" t="s">
        <v>56</v>
      </c>
      <c r="AD232" s="80" t="s">
        <v>378</v>
      </c>
      <c r="AE232" s="80" t="s">
        <v>100</v>
      </c>
      <c r="AF232" s="80" t="s">
        <v>16</v>
      </c>
      <c r="AG232" s="81">
        <v>2008</v>
      </c>
      <c r="AH232" s="79"/>
      <c r="AJ232" t="s">
        <v>526</v>
      </c>
      <c r="AK232">
        <v>206</v>
      </c>
      <c r="AM232" t="s">
        <v>517</v>
      </c>
    </row>
    <row r="233" spans="4:39" x14ac:dyDescent="0.25">
      <c r="D233" s="46">
        <f t="shared" si="70"/>
        <v>11700</v>
      </c>
      <c r="E233" s="46" t="str">
        <f t="shared" si="71"/>
        <v>ESP</v>
      </c>
      <c r="F233" s="46">
        <f t="shared" si="72"/>
        <v>206</v>
      </c>
      <c r="G233" s="46" t="str">
        <f t="shared" si="73"/>
        <v>B</v>
      </c>
      <c r="H233" s="46" t="str">
        <f t="shared" si="74"/>
        <v>RISCO Roger</v>
      </c>
      <c r="I233" s="46" t="str">
        <f t="shared" si="75"/>
        <v>ALE-2</v>
      </c>
      <c r="J233" s="46">
        <f t="shared" si="76"/>
        <v>11700</v>
      </c>
      <c r="K233" s="46" t="str">
        <f t="shared" si="77"/>
        <v>VILABL</v>
      </c>
      <c r="L233" s="46" t="str">
        <f t="shared" si="78"/>
        <v/>
      </c>
      <c r="P233">
        <v>231</v>
      </c>
      <c r="Q233" t="str">
        <f t="shared" si="79"/>
        <v>ESP</v>
      </c>
      <c r="R233">
        <f t="shared" si="80"/>
        <v>206</v>
      </c>
      <c r="S233" t="str">
        <f t="shared" si="81"/>
        <v>B</v>
      </c>
      <c r="T233" t="str">
        <f t="shared" si="82"/>
        <v>RISCO Roger</v>
      </c>
      <c r="U233" t="str">
        <f t="shared" si="83"/>
        <v>ALE-2</v>
      </c>
      <c r="V233" s="86">
        <f t="shared" si="84"/>
        <v>11700</v>
      </c>
      <c r="W233" t="str">
        <f t="shared" si="85"/>
        <v>VILABL</v>
      </c>
      <c r="X233" t="str">
        <f t="shared" si="86"/>
        <v/>
      </c>
      <c r="Z233" s="79">
        <v>11700</v>
      </c>
      <c r="AA233" s="80" t="s">
        <v>109</v>
      </c>
      <c r="AB233" s="80" t="s">
        <v>515</v>
      </c>
      <c r="AC233" s="80" t="s">
        <v>56</v>
      </c>
      <c r="AD233" s="80" t="s">
        <v>378</v>
      </c>
      <c r="AE233" s="80" t="s">
        <v>100</v>
      </c>
      <c r="AF233" s="80" t="s">
        <v>16</v>
      </c>
      <c r="AG233" s="81">
        <v>2008</v>
      </c>
      <c r="AH233" s="79"/>
      <c r="AJ233" t="s">
        <v>526</v>
      </c>
      <c r="AK233">
        <v>206</v>
      </c>
      <c r="AM233" t="s">
        <v>517</v>
      </c>
    </row>
    <row r="234" spans="4:39" x14ac:dyDescent="0.25">
      <c r="D234" s="46">
        <f t="shared" si="70"/>
        <v>11702</v>
      </c>
      <c r="E234" s="46" t="str">
        <f t="shared" si="71"/>
        <v>ESP</v>
      </c>
      <c r="F234" s="46">
        <f t="shared" si="72"/>
        <v>206</v>
      </c>
      <c r="G234" s="46" t="str">
        <f t="shared" si="73"/>
        <v>A2</v>
      </c>
      <c r="H234" s="46" t="str">
        <f t="shared" si="74"/>
        <v>CICRES Elena</v>
      </c>
      <c r="I234" s="46" t="str">
        <f t="shared" si="75"/>
        <v>V+50</v>
      </c>
      <c r="J234" s="46">
        <f t="shared" si="76"/>
        <v>11702</v>
      </c>
      <c r="K234" s="46" t="str">
        <f t="shared" si="77"/>
        <v>VILABL</v>
      </c>
      <c r="L234" s="46" t="str">
        <f t="shared" si="78"/>
        <v/>
      </c>
      <c r="P234">
        <v>232</v>
      </c>
      <c r="Q234" t="str">
        <f t="shared" si="79"/>
        <v>ESP</v>
      </c>
      <c r="R234">
        <f t="shared" si="80"/>
        <v>206</v>
      </c>
      <c r="S234" t="str">
        <f t="shared" si="81"/>
        <v>A2</v>
      </c>
      <c r="T234" t="str">
        <f t="shared" si="82"/>
        <v>CICRES Elena</v>
      </c>
      <c r="U234" t="str">
        <f t="shared" si="83"/>
        <v>V+50</v>
      </c>
      <c r="V234" s="86">
        <f t="shared" si="84"/>
        <v>11702</v>
      </c>
      <c r="W234" t="str">
        <f t="shared" si="85"/>
        <v>VILABL</v>
      </c>
      <c r="X234" t="str">
        <f t="shared" si="86"/>
        <v/>
      </c>
      <c r="Z234" s="79">
        <v>11702</v>
      </c>
      <c r="AA234" s="80" t="s">
        <v>445</v>
      </c>
      <c r="AB234" s="80" t="s">
        <v>516</v>
      </c>
      <c r="AC234" s="80" t="s">
        <v>56</v>
      </c>
      <c r="AD234" s="80" t="s">
        <v>368</v>
      </c>
      <c r="AE234" s="80" t="s">
        <v>100</v>
      </c>
      <c r="AF234" s="80" t="s">
        <v>77</v>
      </c>
      <c r="AG234" s="81">
        <v>1970</v>
      </c>
      <c r="AH234" s="79"/>
      <c r="AJ234" t="s">
        <v>526</v>
      </c>
      <c r="AK234">
        <v>206</v>
      </c>
      <c r="AM234" t="s">
        <v>517</v>
      </c>
    </row>
    <row r="235" spans="4:39" x14ac:dyDescent="0.25">
      <c r="D235" s="46">
        <f t="shared" si="70"/>
        <v>804</v>
      </c>
      <c r="E235" s="46" t="str">
        <f t="shared" si="71"/>
        <v>ESP</v>
      </c>
      <c r="F235" s="46">
        <f t="shared" si="72"/>
        <v>208</v>
      </c>
      <c r="G235" s="46" t="str">
        <f t="shared" si="73"/>
        <v>A2</v>
      </c>
      <c r="H235" s="46" t="str">
        <f t="shared" si="74"/>
        <v>GALLEGO Òscar</v>
      </c>
      <c r="I235" s="46" t="str">
        <f t="shared" si="75"/>
        <v>V+40</v>
      </c>
      <c r="J235" s="46">
        <f t="shared" si="76"/>
        <v>804</v>
      </c>
      <c r="K235" s="46" t="str">
        <f t="shared" si="77"/>
        <v>OLOT</v>
      </c>
      <c r="L235" s="46" t="str">
        <f t="shared" si="78"/>
        <v/>
      </c>
      <c r="P235">
        <v>233</v>
      </c>
      <c r="Q235" t="str">
        <f t="shared" si="79"/>
        <v>ESP</v>
      </c>
      <c r="R235">
        <f t="shared" si="80"/>
        <v>208</v>
      </c>
      <c r="S235" t="str">
        <f t="shared" si="81"/>
        <v>A2</v>
      </c>
      <c r="T235" t="str">
        <f t="shared" si="82"/>
        <v>GALLEGO Òscar</v>
      </c>
      <c r="U235" t="str">
        <f t="shared" si="83"/>
        <v>V+40</v>
      </c>
      <c r="V235" s="86">
        <f t="shared" si="84"/>
        <v>804</v>
      </c>
      <c r="W235" t="str">
        <f t="shared" si="85"/>
        <v>OLOT</v>
      </c>
      <c r="X235" t="str">
        <f t="shared" si="86"/>
        <v/>
      </c>
      <c r="Z235" s="79">
        <v>804</v>
      </c>
      <c r="AA235" s="80" t="s">
        <v>323</v>
      </c>
      <c r="AB235" s="80" t="s">
        <v>515</v>
      </c>
      <c r="AC235" s="80" t="s">
        <v>56</v>
      </c>
      <c r="AD235" s="80" t="s">
        <v>376</v>
      </c>
      <c r="AE235" s="80" t="s">
        <v>82</v>
      </c>
      <c r="AF235" s="80" t="s">
        <v>77</v>
      </c>
      <c r="AG235" s="81">
        <v>1976</v>
      </c>
      <c r="AH235" s="79"/>
      <c r="AJ235" t="s">
        <v>526</v>
      </c>
      <c r="AK235">
        <v>208</v>
      </c>
      <c r="AM235" t="s">
        <v>517</v>
      </c>
    </row>
    <row r="236" spans="4:39" x14ac:dyDescent="0.25">
      <c r="D236" s="46">
        <f t="shared" si="70"/>
        <v>857</v>
      </c>
      <c r="E236" s="46" t="str">
        <f t="shared" si="71"/>
        <v>ESP</v>
      </c>
      <c r="F236" s="46">
        <f t="shared" si="72"/>
        <v>208</v>
      </c>
      <c r="G236" s="46" t="str">
        <f t="shared" si="73"/>
        <v>A1</v>
      </c>
      <c r="H236" s="46" t="str">
        <f t="shared" si="74"/>
        <v>TOR Jordi</v>
      </c>
      <c r="I236" s="46" t="str">
        <f t="shared" si="75"/>
        <v>V+40</v>
      </c>
      <c r="J236" s="46">
        <f t="shared" si="76"/>
        <v>857</v>
      </c>
      <c r="K236" s="46" t="str">
        <f t="shared" si="77"/>
        <v>OLOT</v>
      </c>
      <c r="L236" s="46" t="str">
        <f t="shared" si="78"/>
        <v/>
      </c>
      <c r="P236">
        <v>234</v>
      </c>
      <c r="Q236" t="str">
        <f t="shared" si="79"/>
        <v>ESP</v>
      </c>
      <c r="R236">
        <f t="shared" si="80"/>
        <v>208</v>
      </c>
      <c r="S236" t="str">
        <f t="shared" si="81"/>
        <v>A1</v>
      </c>
      <c r="T236" t="str">
        <f t="shared" si="82"/>
        <v>TOR Jordi</v>
      </c>
      <c r="U236" t="str">
        <f t="shared" si="83"/>
        <v>V+40</v>
      </c>
      <c r="V236" s="86">
        <f t="shared" si="84"/>
        <v>857</v>
      </c>
      <c r="W236" t="str">
        <f t="shared" si="85"/>
        <v>OLOT</v>
      </c>
      <c r="X236" t="str">
        <f t="shared" si="86"/>
        <v/>
      </c>
      <c r="Z236" s="79">
        <v>857</v>
      </c>
      <c r="AA236" s="80" t="s">
        <v>89</v>
      </c>
      <c r="AB236" s="80" t="s">
        <v>515</v>
      </c>
      <c r="AC236" s="80" t="s">
        <v>56</v>
      </c>
      <c r="AD236" s="80" t="s">
        <v>376</v>
      </c>
      <c r="AE236" s="80" t="s">
        <v>82</v>
      </c>
      <c r="AF236" s="80" t="s">
        <v>62</v>
      </c>
      <c r="AG236" s="81">
        <v>1977</v>
      </c>
      <c r="AH236" s="79"/>
      <c r="AJ236" t="s">
        <v>526</v>
      </c>
      <c r="AK236">
        <v>208</v>
      </c>
      <c r="AM236" t="s">
        <v>517</v>
      </c>
    </row>
    <row r="237" spans="4:39" x14ac:dyDescent="0.25">
      <c r="D237" s="46">
        <f t="shared" si="70"/>
        <v>923</v>
      </c>
      <c r="E237" s="46" t="str">
        <f t="shared" si="71"/>
        <v>ESP</v>
      </c>
      <c r="F237" s="46">
        <f t="shared" si="72"/>
        <v>208</v>
      </c>
      <c r="G237" s="46" t="str">
        <f t="shared" si="73"/>
        <v>A1</v>
      </c>
      <c r="H237" s="46" t="str">
        <f t="shared" si="74"/>
        <v>PONS Daniel</v>
      </c>
      <c r="I237" s="46" t="str">
        <f t="shared" si="75"/>
        <v>V+40</v>
      </c>
      <c r="J237" s="46">
        <f t="shared" si="76"/>
        <v>923</v>
      </c>
      <c r="K237" s="46" t="str">
        <f t="shared" si="77"/>
        <v>OLOT</v>
      </c>
      <c r="L237" s="46" t="str">
        <f t="shared" si="78"/>
        <v/>
      </c>
      <c r="P237">
        <v>235</v>
      </c>
      <c r="Q237" t="str">
        <f t="shared" si="79"/>
        <v>ESP</v>
      </c>
      <c r="R237">
        <f t="shared" si="80"/>
        <v>208</v>
      </c>
      <c r="S237" t="str">
        <f t="shared" si="81"/>
        <v>A1</v>
      </c>
      <c r="T237" t="str">
        <f t="shared" si="82"/>
        <v>PONS Daniel</v>
      </c>
      <c r="U237" t="str">
        <f t="shared" si="83"/>
        <v>V+40</v>
      </c>
      <c r="V237" s="86">
        <f t="shared" si="84"/>
        <v>923</v>
      </c>
      <c r="W237" t="str">
        <f t="shared" si="85"/>
        <v>OLOT</v>
      </c>
      <c r="X237" t="str">
        <f t="shared" si="86"/>
        <v/>
      </c>
      <c r="Z237" s="79">
        <v>923</v>
      </c>
      <c r="AA237" s="80" t="s">
        <v>87</v>
      </c>
      <c r="AB237" s="80" t="s">
        <v>515</v>
      </c>
      <c r="AC237" s="80" t="s">
        <v>56</v>
      </c>
      <c r="AD237" s="80" t="s">
        <v>376</v>
      </c>
      <c r="AE237" s="80" t="s">
        <v>82</v>
      </c>
      <c r="AF237" s="80" t="s">
        <v>62</v>
      </c>
      <c r="AG237" s="81">
        <v>1979</v>
      </c>
      <c r="AH237" s="79"/>
      <c r="AJ237" t="s">
        <v>526</v>
      </c>
      <c r="AK237">
        <v>208</v>
      </c>
      <c r="AM237" t="s">
        <v>517</v>
      </c>
    </row>
    <row r="238" spans="4:39" x14ac:dyDescent="0.25">
      <c r="D238" s="46">
        <f t="shared" si="70"/>
        <v>2275</v>
      </c>
      <c r="E238" s="46" t="str">
        <f t="shared" si="71"/>
        <v>ESP</v>
      </c>
      <c r="F238" s="46">
        <f t="shared" si="72"/>
        <v>208</v>
      </c>
      <c r="G238" s="46" t="str">
        <f t="shared" si="73"/>
        <v>A2</v>
      </c>
      <c r="H238" s="46" t="str">
        <f t="shared" si="74"/>
        <v>CAYMEL Marc</v>
      </c>
      <c r="I238" s="46" t="str">
        <f t="shared" si="75"/>
        <v>SEN</v>
      </c>
      <c r="J238" s="46">
        <f t="shared" si="76"/>
        <v>2275</v>
      </c>
      <c r="K238" s="46" t="str">
        <f t="shared" si="77"/>
        <v>OLOT</v>
      </c>
      <c r="L238" s="46" t="str">
        <f t="shared" si="78"/>
        <v/>
      </c>
      <c r="P238">
        <v>236</v>
      </c>
      <c r="Q238" t="str">
        <f t="shared" si="79"/>
        <v>ESP</v>
      </c>
      <c r="R238">
        <f t="shared" si="80"/>
        <v>208</v>
      </c>
      <c r="S238" t="str">
        <f t="shared" si="81"/>
        <v>A2</v>
      </c>
      <c r="T238" t="str">
        <f t="shared" si="82"/>
        <v>CAYMEL Marc</v>
      </c>
      <c r="U238" t="str">
        <f t="shared" si="83"/>
        <v>SEN</v>
      </c>
      <c r="V238" s="86">
        <f t="shared" si="84"/>
        <v>2275</v>
      </c>
      <c r="W238" t="str">
        <f t="shared" si="85"/>
        <v>OLOT</v>
      </c>
      <c r="X238" t="str">
        <f t="shared" si="86"/>
        <v/>
      </c>
      <c r="Z238" s="79">
        <v>2275</v>
      </c>
      <c r="AA238" s="80" t="s">
        <v>321</v>
      </c>
      <c r="AB238" s="80" t="s">
        <v>515</v>
      </c>
      <c r="AC238" s="80" t="s">
        <v>56</v>
      </c>
      <c r="AD238" s="80" t="s">
        <v>64</v>
      </c>
      <c r="AE238" s="80" t="s">
        <v>82</v>
      </c>
      <c r="AF238" s="80" t="s">
        <v>77</v>
      </c>
      <c r="AG238" s="81">
        <v>1991</v>
      </c>
      <c r="AH238" s="79"/>
      <c r="AJ238" t="s">
        <v>526</v>
      </c>
      <c r="AK238">
        <v>208</v>
      </c>
      <c r="AM238" t="s">
        <v>517</v>
      </c>
    </row>
    <row r="239" spans="4:39" x14ac:dyDescent="0.25">
      <c r="D239" s="46">
        <f t="shared" si="70"/>
        <v>4086</v>
      </c>
      <c r="E239" s="46" t="str">
        <f t="shared" si="71"/>
        <v>ESP</v>
      </c>
      <c r="F239" s="46">
        <f t="shared" si="72"/>
        <v>208</v>
      </c>
      <c r="G239" s="46" t="str">
        <f t="shared" si="73"/>
        <v>A1</v>
      </c>
      <c r="H239" s="46" t="str">
        <f t="shared" si="74"/>
        <v>COBA Eduard</v>
      </c>
      <c r="I239" s="46" t="str">
        <f t="shared" si="75"/>
        <v>V+40</v>
      </c>
      <c r="J239" s="46">
        <f t="shared" si="76"/>
        <v>4086</v>
      </c>
      <c r="K239" s="46" t="str">
        <f t="shared" si="77"/>
        <v>OLOT</v>
      </c>
      <c r="L239" s="46" t="str">
        <f t="shared" si="78"/>
        <v/>
      </c>
      <c r="P239">
        <v>237</v>
      </c>
      <c r="Q239" t="str">
        <f t="shared" si="79"/>
        <v>ESP</v>
      </c>
      <c r="R239">
        <f t="shared" si="80"/>
        <v>208</v>
      </c>
      <c r="S239" t="str">
        <f t="shared" si="81"/>
        <v>A1</v>
      </c>
      <c r="T239" t="str">
        <f t="shared" si="82"/>
        <v>COBA Eduard</v>
      </c>
      <c r="U239" t="str">
        <f t="shared" si="83"/>
        <v>V+40</v>
      </c>
      <c r="V239" s="86">
        <f t="shared" si="84"/>
        <v>4086</v>
      </c>
      <c r="W239" t="str">
        <f t="shared" si="85"/>
        <v>OLOT</v>
      </c>
      <c r="X239" t="str">
        <f t="shared" si="86"/>
        <v/>
      </c>
      <c r="Z239" s="79">
        <v>4086</v>
      </c>
      <c r="AA239" s="80" t="s">
        <v>83</v>
      </c>
      <c r="AB239" s="80" t="s">
        <v>515</v>
      </c>
      <c r="AC239" s="80" t="s">
        <v>56</v>
      </c>
      <c r="AD239" s="80" t="s">
        <v>376</v>
      </c>
      <c r="AE239" s="80" t="s">
        <v>82</v>
      </c>
      <c r="AF239" s="80" t="s">
        <v>62</v>
      </c>
      <c r="AG239" s="81">
        <v>1979</v>
      </c>
      <c r="AH239" s="79"/>
      <c r="AJ239" t="s">
        <v>526</v>
      </c>
      <c r="AK239">
        <v>208</v>
      </c>
      <c r="AM239" t="s">
        <v>517</v>
      </c>
    </row>
    <row r="240" spans="4:39" x14ac:dyDescent="0.25">
      <c r="D240" s="46">
        <f t="shared" si="70"/>
        <v>4436</v>
      </c>
      <c r="E240" s="46" t="str">
        <f t="shared" si="71"/>
        <v>ESP</v>
      </c>
      <c r="F240" s="46">
        <f t="shared" si="72"/>
        <v>208</v>
      </c>
      <c r="G240" s="46" t="str">
        <f t="shared" si="73"/>
        <v>A2</v>
      </c>
      <c r="H240" s="46" t="str">
        <f t="shared" si="74"/>
        <v>ROCA S.  Arnau</v>
      </c>
      <c r="I240" s="46" t="str">
        <f t="shared" si="75"/>
        <v>S21-3</v>
      </c>
      <c r="J240" s="46">
        <f t="shared" si="76"/>
        <v>4436</v>
      </c>
      <c r="K240" s="46" t="str">
        <f t="shared" si="77"/>
        <v>OLOT</v>
      </c>
      <c r="L240" s="46" t="str">
        <f t="shared" si="78"/>
        <v/>
      </c>
      <c r="P240">
        <v>238</v>
      </c>
      <c r="Q240" t="str">
        <f t="shared" si="79"/>
        <v>ESP</v>
      </c>
      <c r="R240">
        <f t="shared" si="80"/>
        <v>208</v>
      </c>
      <c r="S240" t="str">
        <f t="shared" si="81"/>
        <v>A2</v>
      </c>
      <c r="T240" t="str">
        <f t="shared" si="82"/>
        <v>ROCA S.  Arnau</v>
      </c>
      <c r="U240" t="str">
        <f t="shared" si="83"/>
        <v>S21-3</v>
      </c>
      <c r="V240" s="86">
        <f t="shared" si="84"/>
        <v>4436</v>
      </c>
      <c r="W240" t="str">
        <f t="shared" si="85"/>
        <v>OLOT</v>
      </c>
      <c r="X240" t="str">
        <f t="shared" si="86"/>
        <v/>
      </c>
      <c r="Z240" s="79">
        <v>4436</v>
      </c>
      <c r="AA240" s="80" t="s">
        <v>446</v>
      </c>
      <c r="AB240" s="80" t="s">
        <v>515</v>
      </c>
      <c r="AC240" s="80" t="s">
        <v>56</v>
      </c>
      <c r="AD240" s="80" t="s">
        <v>372</v>
      </c>
      <c r="AE240" s="80" t="s">
        <v>82</v>
      </c>
      <c r="AF240" s="80" t="s">
        <v>77</v>
      </c>
      <c r="AG240" s="81">
        <v>2000</v>
      </c>
      <c r="AH240" s="79"/>
      <c r="AJ240" t="s">
        <v>526</v>
      </c>
      <c r="AK240">
        <v>208</v>
      </c>
      <c r="AM240" t="s">
        <v>517</v>
      </c>
    </row>
    <row r="241" spans="4:39" x14ac:dyDescent="0.25">
      <c r="D241" s="46">
        <f t="shared" si="70"/>
        <v>4618</v>
      </c>
      <c r="E241" s="46" t="str">
        <f t="shared" si="71"/>
        <v>ESP</v>
      </c>
      <c r="F241" s="46">
        <f t="shared" si="72"/>
        <v>208</v>
      </c>
      <c r="G241" s="46" t="str">
        <f t="shared" si="73"/>
        <v>A2</v>
      </c>
      <c r="H241" s="46" t="str">
        <f t="shared" si="74"/>
        <v>PUIGMAL Oriol</v>
      </c>
      <c r="I241" s="46" t="str">
        <f t="shared" si="75"/>
        <v>S21-3</v>
      </c>
      <c r="J241" s="46">
        <f t="shared" si="76"/>
        <v>4618</v>
      </c>
      <c r="K241" s="46" t="str">
        <f t="shared" si="77"/>
        <v>OLOT</v>
      </c>
      <c r="L241" s="46" t="str">
        <f t="shared" si="78"/>
        <v/>
      </c>
      <c r="P241">
        <v>239</v>
      </c>
      <c r="Q241" t="str">
        <f t="shared" si="79"/>
        <v>ESP</v>
      </c>
      <c r="R241">
        <f t="shared" si="80"/>
        <v>208</v>
      </c>
      <c r="S241" t="str">
        <f t="shared" si="81"/>
        <v>A2</v>
      </c>
      <c r="T241" t="str">
        <f t="shared" si="82"/>
        <v>PUIGMAL Oriol</v>
      </c>
      <c r="U241" t="str">
        <f t="shared" si="83"/>
        <v>S21-3</v>
      </c>
      <c r="V241" s="86">
        <f t="shared" si="84"/>
        <v>4618</v>
      </c>
      <c r="W241" t="str">
        <f t="shared" si="85"/>
        <v>OLOT</v>
      </c>
      <c r="X241" t="str">
        <f t="shared" si="86"/>
        <v/>
      </c>
      <c r="Z241" s="79">
        <v>4618</v>
      </c>
      <c r="AA241" s="80" t="s">
        <v>325</v>
      </c>
      <c r="AB241" s="80" t="s">
        <v>515</v>
      </c>
      <c r="AC241" s="80" t="s">
        <v>56</v>
      </c>
      <c r="AD241" s="80" t="s">
        <v>372</v>
      </c>
      <c r="AE241" s="80" t="s">
        <v>82</v>
      </c>
      <c r="AF241" s="80" t="s">
        <v>77</v>
      </c>
      <c r="AG241" s="81">
        <v>2000</v>
      </c>
      <c r="AH241" s="79"/>
      <c r="AJ241" t="s">
        <v>526</v>
      </c>
      <c r="AK241">
        <v>208</v>
      </c>
      <c r="AM241" t="s">
        <v>517</v>
      </c>
    </row>
    <row r="242" spans="4:39" x14ac:dyDescent="0.25">
      <c r="D242" s="46">
        <f t="shared" si="70"/>
        <v>4706</v>
      </c>
      <c r="E242" s="46" t="str">
        <f t="shared" si="71"/>
        <v>ESP</v>
      </c>
      <c r="F242" s="46">
        <f t="shared" si="72"/>
        <v>208</v>
      </c>
      <c r="G242" s="46" t="str">
        <f t="shared" si="73"/>
        <v>A2</v>
      </c>
      <c r="H242" s="46" t="str">
        <f t="shared" si="74"/>
        <v>POMMIER Adria</v>
      </c>
      <c r="I242" s="46" t="str">
        <f t="shared" si="75"/>
        <v>S21-2</v>
      </c>
      <c r="J242" s="46">
        <f t="shared" si="76"/>
        <v>4706</v>
      </c>
      <c r="K242" s="46" t="str">
        <f t="shared" si="77"/>
        <v>OLOT</v>
      </c>
      <c r="L242" s="46" t="str">
        <f t="shared" si="78"/>
        <v/>
      </c>
      <c r="P242">
        <v>240</v>
      </c>
      <c r="Q242" t="str">
        <f t="shared" si="79"/>
        <v>ESP</v>
      </c>
      <c r="R242">
        <f t="shared" si="80"/>
        <v>208</v>
      </c>
      <c r="S242" t="str">
        <f t="shared" si="81"/>
        <v>A2</v>
      </c>
      <c r="T242" t="str">
        <f t="shared" si="82"/>
        <v>POMMIER Adria</v>
      </c>
      <c r="U242" t="str">
        <f t="shared" si="83"/>
        <v>S21-2</v>
      </c>
      <c r="V242" s="86">
        <f t="shared" si="84"/>
        <v>4706</v>
      </c>
      <c r="W242" t="str">
        <f t="shared" si="85"/>
        <v>OLOT</v>
      </c>
      <c r="X242" t="str">
        <f t="shared" si="86"/>
        <v/>
      </c>
      <c r="Z242" s="79">
        <v>4706</v>
      </c>
      <c r="AA242" s="80" t="s">
        <v>324</v>
      </c>
      <c r="AB242" s="80" t="s">
        <v>515</v>
      </c>
      <c r="AC242" s="80" t="s">
        <v>56</v>
      </c>
      <c r="AD242" s="80" t="s">
        <v>385</v>
      </c>
      <c r="AE242" s="80" t="s">
        <v>82</v>
      </c>
      <c r="AF242" s="80" t="s">
        <v>77</v>
      </c>
      <c r="AG242" s="81">
        <v>2001</v>
      </c>
      <c r="AH242" s="79"/>
      <c r="AJ242" t="s">
        <v>526</v>
      </c>
      <c r="AK242">
        <v>208</v>
      </c>
      <c r="AM242" t="s">
        <v>517</v>
      </c>
    </row>
    <row r="243" spans="4:39" x14ac:dyDescent="0.25">
      <c r="D243" s="46">
        <f t="shared" si="70"/>
        <v>5218</v>
      </c>
      <c r="E243" s="46" t="str">
        <f t="shared" si="71"/>
        <v>ESP</v>
      </c>
      <c r="F243" s="46">
        <f t="shared" si="72"/>
        <v>208</v>
      </c>
      <c r="G243" s="46" t="str">
        <f t="shared" si="73"/>
        <v>A1</v>
      </c>
      <c r="H243" s="46" t="str">
        <f t="shared" si="74"/>
        <v>NOGUE Alex</v>
      </c>
      <c r="I243" s="46" t="str">
        <f t="shared" si="75"/>
        <v>S23-2</v>
      </c>
      <c r="J243" s="46">
        <f t="shared" si="76"/>
        <v>5218</v>
      </c>
      <c r="K243" s="46" t="str">
        <f t="shared" si="77"/>
        <v>OLOT</v>
      </c>
      <c r="L243" s="46" t="str">
        <f t="shared" si="78"/>
        <v/>
      </c>
      <c r="P243">
        <v>241</v>
      </c>
      <c r="Q243" t="str">
        <f t="shared" si="79"/>
        <v>ESP</v>
      </c>
      <c r="R243">
        <f t="shared" si="80"/>
        <v>208</v>
      </c>
      <c r="S243" t="str">
        <f t="shared" si="81"/>
        <v>A1</v>
      </c>
      <c r="T243" t="str">
        <f t="shared" si="82"/>
        <v>NOGUE Alex</v>
      </c>
      <c r="U243" t="str">
        <f t="shared" si="83"/>
        <v>S23-2</v>
      </c>
      <c r="V243" s="86">
        <f t="shared" si="84"/>
        <v>5218</v>
      </c>
      <c r="W243" t="str">
        <f t="shared" si="85"/>
        <v>OLOT</v>
      </c>
      <c r="X243" t="str">
        <f t="shared" si="86"/>
        <v/>
      </c>
      <c r="Z243" s="79">
        <v>5218</v>
      </c>
      <c r="AA243" s="80" t="s">
        <v>86</v>
      </c>
      <c r="AB243" s="80" t="s">
        <v>515</v>
      </c>
      <c r="AC243" s="80" t="s">
        <v>56</v>
      </c>
      <c r="AD243" s="80" t="s">
        <v>412</v>
      </c>
      <c r="AE243" s="80" t="s">
        <v>82</v>
      </c>
      <c r="AF243" s="80" t="s">
        <v>62</v>
      </c>
      <c r="AG243" s="81">
        <v>1998</v>
      </c>
      <c r="AH243" s="79"/>
      <c r="AJ243" t="s">
        <v>526</v>
      </c>
      <c r="AK243">
        <v>208</v>
      </c>
      <c r="AM243" t="s">
        <v>517</v>
      </c>
    </row>
    <row r="244" spans="4:39" x14ac:dyDescent="0.25">
      <c r="D244" s="46">
        <f t="shared" si="70"/>
        <v>6102</v>
      </c>
      <c r="E244" s="46" t="str">
        <f t="shared" si="71"/>
        <v>ESP</v>
      </c>
      <c r="F244" s="46">
        <f t="shared" si="72"/>
        <v>208</v>
      </c>
      <c r="G244" s="46" t="str">
        <f t="shared" si="73"/>
        <v>A2</v>
      </c>
      <c r="H244" s="46" t="str">
        <f t="shared" si="74"/>
        <v>BAHI Sergi</v>
      </c>
      <c r="I244" s="46" t="str">
        <f t="shared" si="75"/>
        <v>S21-1</v>
      </c>
      <c r="J244" s="46">
        <f t="shared" si="76"/>
        <v>6102</v>
      </c>
      <c r="K244" s="46" t="str">
        <f t="shared" si="77"/>
        <v>OLOT</v>
      </c>
      <c r="L244" s="46" t="str">
        <f t="shared" si="78"/>
        <v/>
      </c>
      <c r="P244">
        <v>242</v>
      </c>
      <c r="Q244" t="str">
        <f t="shared" si="79"/>
        <v>ESP</v>
      </c>
      <c r="R244">
        <f t="shared" si="80"/>
        <v>208</v>
      </c>
      <c r="S244" t="str">
        <f t="shared" si="81"/>
        <v>A2</v>
      </c>
      <c r="T244" t="str">
        <f t="shared" si="82"/>
        <v>BAHI Sergi</v>
      </c>
      <c r="U244" t="str">
        <f t="shared" si="83"/>
        <v>S21-1</v>
      </c>
      <c r="V244" s="86">
        <f t="shared" si="84"/>
        <v>6102</v>
      </c>
      <c r="W244" t="str">
        <f t="shared" si="85"/>
        <v>OLOT</v>
      </c>
      <c r="X244" t="str">
        <f t="shared" si="86"/>
        <v/>
      </c>
      <c r="Z244" s="79">
        <v>6102</v>
      </c>
      <c r="AA244" s="80" t="s">
        <v>320</v>
      </c>
      <c r="AB244" s="80" t="s">
        <v>515</v>
      </c>
      <c r="AC244" s="80" t="s">
        <v>56</v>
      </c>
      <c r="AD244" s="80" t="s">
        <v>377</v>
      </c>
      <c r="AE244" s="80" t="s">
        <v>82</v>
      </c>
      <c r="AF244" s="80" t="s">
        <v>77</v>
      </c>
      <c r="AG244" s="81">
        <v>2002</v>
      </c>
      <c r="AH244" s="79"/>
      <c r="AJ244" t="s">
        <v>526</v>
      </c>
      <c r="AK244">
        <v>208</v>
      </c>
      <c r="AM244" t="s">
        <v>517</v>
      </c>
    </row>
    <row r="245" spans="4:39" x14ac:dyDescent="0.25">
      <c r="D245" s="46">
        <f t="shared" si="70"/>
        <v>6544</v>
      </c>
      <c r="E245" s="46" t="str">
        <f t="shared" si="71"/>
        <v>ESP</v>
      </c>
      <c r="F245" s="46">
        <f t="shared" si="72"/>
        <v>208</v>
      </c>
      <c r="G245" s="46" t="str">
        <f t="shared" si="73"/>
        <v>A2</v>
      </c>
      <c r="H245" s="46" t="str">
        <f t="shared" si="74"/>
        <v>FLORES Victor</v>
      </c>
      <c r="I245" s="46" t="str">
        <f t="shared" si="75"/>
        <v>S23-2</v>
      </c>
      <c r="J245" s="46">
        <f t="shared" si="76"/>
        <v>6544</v>
      </c>
      <c r="K245" s="46" t="str">
        <f t="shared" si="77"/>
        <v>OLOT</v>
      </c>
      <c r="L245" s="46" t="str">
        <f t="shared" si="78"/>
        <v/>
      </c>
      <c r="P245">
        <v>243</v>
      </c>
      <c r="Q245" t="str">
        <f t="shared" si="79"/>
        <v>ESP</v>
      </c>
      <c r="R245">
        <f t="shared" si="80"/>
        <v>208</v>
      </c>
      <c r="S245" t="str">
        <f t="shared" si="81"/>
        <v>A2</v>
      </c>
      <c r="T245" t="str">
        <f t="shared" si="82"/>
        <v>FLORES Victor</v>
      </c>
      <c r="U245" t="str">
        <f t="shared" si="83"/>
        <v>S23-2</v>
      </c>
      <c r="V245" s="86">
        <f t="shared" si="84"/>
        <v>6544</v>
      </c>
      <c r="W245" t="str">
        <f t="shared" si="85"/>
        <v>OLOT</v>
      </c>
      <c r="X245" t="str">
        <f t="shared" si="86"/>
        <v/>
      </c>
      <c r="Z245" s="79">
        <v>6544</v>
      </c>
      <c r="AA245" s="80" t="s">
        <v>322</v>
      </c>
      <c r="AB245" s="80" t="s">
        <v>515</v>
      </c>
      <c r="AC245" s="80" t="s">
        <v>56</v>
      </c>
      <c r="AD245" s="80" t="s">
        <v>412</v>
      </c>
      <c r="AE245" s="80" t="s">
        <v>82</v>
      </c>
      <c r="AF245" s="80" t="s">
        <v>77</v>
      </c>
      <c r="AG245" s="81">
        <v>1998</v>
      </c>
      <c r="AH245" s="79"/>
      <c r="AJ245" t="s">
        <v>526</v>
      </c>
      <c r="AK245">
        <v>208</v>
      </c>
      <c r="AM245" t="s">
        <v>517</v>
      </c>
    </row>
    <row r="246" spans="4:39" x14ac:dyDescent="0.25">
      <c r="D246" s="46">
        <f t="shared" si="70"/>
        <v>8094</v>
      </c>
      <c r="E246" s="46" t="str">
        <f t="shared" si="71"/>
        <v>ESP</v>
      </c>
      <c r="F246" s="46">
        <f t="shared" si="72"/>
        <v>208</v>
      </c>
      <c r="G246" s="46" t="str">
        <f t="shared" si="73"/>
        <v>B</v>
      </c>
      <c r="H246" s="46" t="str">
        <f t="shared" si="74"/>
        <v>BRAVO Andreu</v>
      </c>
      <c r="I246" s="46" t="str">
        <f t="shared" si="75"/>
        <v>S21-1</v>
      </c>
      <c r="J246" s="46">
        <f t="shared" si="76"/>
        <v>8094</v>
      </c>
      <c r="K246" s="46" t="str">
        <f t="shared" si="77"/>
        <v>OLOT</v>
      </c>
      <c r="L246" s="46" t="str">
        <f t="shared" si="78"/>
        <v/>
      </c>
      <c r="P246">
        <v>244</v>
      </c>
      <c r="Q246" t="str">
        <f t="shared" si="79"/>
        <v>ESP</v>
      </c>
      <c r="R246">
        <f t="shared" si="80"/>
        <v>208</v>
      </c>
      <c r="S246" t="str">
        <f t="shared" si="81"/>
        <v>B</v>
      </c>
      <c r="T246" t="str">
        <f t="shared" si="82"/>
        <v>BRAVO Andreu</v>
      </c>
      <c r="U246" t="str">
        <f t="shared" si="83"/>
        <v>S21-1</v>
      </c>
      <c r="V246" s="86">
        <f t="shared" si="84"/>
        <v>8094</v>
      </c>
      <c r="W246" t="str">
        <f t="shared" si="85"/>
        <v>OLOT</v>
      </c>
      <c r="X246" t="str">
        <f t="shared" si="86"/>
        <v/>
      </c>
      <c r="Z246" s="79">
        <v>8094</v>
      </c>
      <c r="AA246" s="80" t="s">
        <v>447</v>
      </c>
      <c r="AB246" s="80" t="s">
        <v>515</v>
      </c>
      <c r="AC246" s="80" t="s">
        <v>56</v>
      </c>
      <c r="AD246" s="80" t="s">
        <v>377</v>
      </c>
      <c r="AE246" s="80" t="s">
        <v>82</v>
      </c>
      <c r="AF246" s="80" t="s">
        <v>16</v>
      </c>
      <c r="AG246" s="81">
        <v>2002</v>
      </c>
      <c r="AH246" s="79"/>
      <c r="AJ246" t="s">
        <v>526</v>
      </c>
      <c r="AK246">
        <v>208</v>
      </c>
      <c r="AM246" t="s">
        <v>517</v>
      </c>
    </row>
    <row r="247" spans="4:39" x14ac:dyDescent="0.25">
      <c r="D247" s="46">
        <f t="shared" si="70"/>
        <v>9087</v>
      </c>
      <c r="E247" s="46" t="str">
        <f t="shared" si="71"/>
        <v>ESP</v>
      </c>
      <c r="F247" s="46">
        <f t="shared" si="72"/>
        <v>208</v>
      </c>
      <c r="G247" s="46" t="str">
        <f t="shared" si="73"/>
        <v>B</v>
      </c>
      <c r="H247" s="46" t="str">
        <f t="shared" si="74"/>
        <v>MOLINÉ Gerard</v>
      </c>
      <c r="I247" s="46" t="str">
        <f t="shared" si="75"/>
        <v>ALE-2</v>
      </c>
      <c r="J247" s="46">
        <f t="shared" si="76"/>
        <v>9087</v>
      </c>
      <c r="K247" s="46" t="str">
        <f t="shared" si="77"/>
        <v>OLOT</v>
      </c>
      <c r="L247" s="46" t="str">
        <f t="shared" si="78"/>
        <v/>
      </c>
      <c r="P247">
        <v>245</v>
      </c>
      <c r="Q247" t="str">
        <f t="shared" si="79"/>
        <v>ESP</v>
      </c>
      <c r="R247">
        <f t="shared" si="80"/>
        <v>208</v>
      </c>
      <c r="S247" t="str">
        <f t="shared" si="81"/>
        <v>B</v>
      </c>
      <c r="T247" t="str">
        <f t="shared" si="82"/>
        <v>MOLINÉ Gerard</v>
      </c>
      <c r="U247" t="str">
        <f t="shared" si="83"/>
        <v>ALE-2</v>
      </c>
      <c r="V247" s="86">
        <f t="shared" si="84"/>
        <v>9087</v>
      </c>
      <c r="W247" t="str">
        <f t="shared" si="85"/>
        <v>OLOT</v>
      </c>
      <c r="X247" t="str">
        <f t="shared" si="86"/>
        <v/>
      </c>
      <c r="Z247" s="79">
        <v>9087</v>
      </c>
      <c r="AA247" s="80" t="s">
        <v>84</v>
      </c>
      <c r="AB247" s="80" t="s">
        <v>515</v>
      </c>
      <c r="AC247" s="80" t="s">
        <v>56</v>
      </c>
      <c r="AD247" s="80" t="s">
        <v>378</v>
      </c>
      <c r="AE247" s="80" t="s">
        <v>82</v>
      </c>
      <c r="AF247" s="80" t="s">
        <v>16</v>
      </c>
      <c r="AG247" s="81">
        <v>2008</v>
      </c>
      <c r="AH247" s="79"/>
      <c r="AJ247" t="s">
        <v>526</v>
      </c>
      <c r="AK247">
        <v>208</v>
      </c>
      <c r="AM247" t="s">
        <v>517</v>
      </c>
    </row>
    <row r="248" spans="4:39" x14ac:dyDescent="0.25">
      <c r="D248" s="46">
        <f t="shared" si="70"/>
        <v>9089</v>
      </c>
      <c r="E248" s="46" t="str">
        <f t="shared" si="71"/>
        <v>NO NAC</v>
      </c>
      <c r="F248" s="46">
        <f t="shared" si="72"/>
        <v>208</v>
      </c>
      <c r="G248" s="46" t="str">
        <f t="shared" si="73"/>
        <v>A1</v>
      </c>
      <c r="H248" s="46" t="str">
        <f t="shared" si="74"/>
        <v>NATYNA Roman</v>
      </c>
      <c r="I248" s="46" t="str">
        <f t="shared" si="75"/>
        <v>INF-1</v>
      </c>
      <c r="J248" s="46">
        <f t="shared" si="76"/>
        <v>9089</v>
      </c>
      <c r="K248" s="46" t="str">
        <f t="shared" si="77"/>
        <v>OLOT</v>
      </c>
      <c r="L248" s="46" t="str">
        <f t="shared" si="78"/>
        <v/>
      </c>
      <c r="P248">
        <v>246</v>
      </c>
      <c r="Q248" t="str">
        <f t="shared" si="79"/>
        <v>NO NAC</v>
      </c>
      <c r="R248">
        <f t="shared" si="80"/>
        <v>208</v>
      </c>
      <c r="S248" t="str">
        <f t="shared" si="81"/>
        <v>A1</v>
      </c>
      <c r="T248" t="str">
        <f t="shared" si="82"/>
        <v>NATYNA Roman</v>
      </c>
      <c r="U248" t="str">
        <f t="shared" si="83"/>
        <v>INF-1</v>
      </c>
      <c r="V248" s="86">
        <f t="shared" si="84"/>
        <v>9089</v>
      </c>
      <c r="W248" t="str">
        <f t="shared" si="85"/>
        <v>OLOT</v>
      </c>
      <c r="X248" t="str">
        <f t="shared" si="86"/>
        <v/>
      </c>
      <c r="Z248" s="79">
        <v>9089</v>
      </c>
      <c r="AA248" s="80" t="s">
        <v>85</v>
      </c>
      <c r="AB248" s="80" t="s">
        <v>515</v>
      </c>
      <c r="AC248" s="80" t="s">
        <v>72</v>
      </c>
      <c r="AD248" s="80" t="s">
        <v>370</v>
      </c>
      <c r="AE248" s="80" t="s">
        <v>82</v>
      </c>
      <c r="AF248" s="80" t="s">
        <v>62</v>
      </c>
      <c r="AG248" s="81">
        <v>2007</v>
      </c>
      <c r="AH248" s="79"/>
      <c r="AJ248" t="s">
        <v>526</v>
      </c>
      <c r="AK248">
        <v>208</v>
      </c>
      <c r="AM248" t="s">
        <v>517</v>
      </c>
    </row>
    <row r="249" spans="4:39" x14ac:dyDescent="0.25">
      <c r="D249" s="46">
        <f t="shared" si="70"/>
        <v>10949</v>
      </c>
      <c r="E249" s="46" t="str">
        <f t="shared" si="71"/>
        <v>ESP</v>
      </c>
      <c r="F249" s="46">
        <f t="shared" si="72"/>
        <v>208</v>
      </c>
      <c r="G249" s="46" t="str">
        <f t="shared" si="73"/>
        <v>A1</v>
      </c>
      <c r="H249" s="46" t="str">
        <f t="shared" si="74"/>
        <v>SINGH Arashbir</v>
      </c>
      <c r="I249" s="46" t="str">
        <f t="shared" si="75"/>
        <v>INF-1</v>
      </c>
      <c r="J249" s="46">
        <f t="shared" si="76"/>
        <v>10949</v>
      </c>
      <c r="K249" s="46" t="str">
        <f t="shared" si="77"/>
        <v>OLOT</v>
      </c>
      <c r="L249" s="46" t="str">
        <f t="shared" si="78"/>
        <v/>
      </c>
      <c r="P249">
        <v>247</v>
      </c>
      <c r="Q249" t="str">
        <f t="shared" si="79"/>
        <v>ESP</v>
      </c>
      <c r="R249">
        <f t="shared" si="80"/>
        <v>208</v>
      </c>
      <c r="S249" t="str">
        <f t="shared" si="81"/>
        <v>A1</v>
      </c>
      <c r="T249" t="str">
        <f t="shared" si="82"/>
        <v>SINGH Arashbir</v>
      </c>
      <c r="U249" t="str">
        <f t="shared" si="83"/>
        <v>INF-1</v>
      </c>
      <c r="V249" s="86">
        <f t="shared" si="84"/>
        <v>10949</v>
      </c>
      <c r="W249" t="str">
        <f t="shared" si="85"/>
        <v>OLOT</v>
      </c>
      <c r="X249" t="str">
        <f t="shared" si="86"/>
        <v/>
      </c>
      <c r="Z249" s="79">
        <v>10949</v>
      </c>
      <c r="AA249" s="80" t="s">
        <v>88</v>
      </c>
      <c r="AB249" s="80" t="s">
        <v>515</v>
      </c>
      <c r="AC249" s="80" t="s">
        <v>56</v>
      </c>
      <c r="AD249" s="80" t="s">
        <v>370</v>
      </c>
      <c r="AE249" s="80" t="s">
        <v>82</v>
      </c>
      <c r="AF249" s="80" t="s">
        <v>62</v>
      </c>
      <c r="AG249" s="81">
        <v>2007</v>
      </c>
      <c r="AH249" s="79"/>
      <c r="AJ249" t="s">
        <v>526</v>
      </c>
      <c r="AK249">
        <v>208</v>
      </c>
      <c r="AM249" t="s">
        <v>517</v>
      </c>
    </row>
    <row r="250" spans="4:39" x14ac:dyDescent="0.25">
      <c r="D250" s="46">
        <f t="shared" si="70"/>
        <v>11710</v>
      </c>
      <c r="E250" s="46" t="str">
        <f t="shared" si="71"/>
        <v>ESP</v>
      </c>
      <c r="F250" s="46">
        <f t="shared" si="72"/>
        <v>208</v>
      </c>
      <c r="G250" s="46" t="str">
        <f t="shared" si="73"/>
        <v>B</v>
      </c>
      <c r="H250" s="46" t="str">
        <f t="shared" si="74"/>
        <v>ARBUSÀ Ferran</v>
      </c>
      <c r="I250" s="46" t="str">
        <f t="shared" si="75"/>
        <v>INF-1</v>
      </c>
      <c r="J250" s="46">
        <f t="shared" si="76"/>
        <v>11710</v>
      </c>
      <c r="K250" s="46" t="str">
        <f t="shared" si="77"/>
        <v>OLOT</v>
      </c>
      <c r="L250" s="46" t="str">
        <f t="shared" si="78"/>
        <v/>
      </c>
      <c r="P250">
        <v>248</v>
      </c>
      <c r="Q250" t="str">
        <f t="shared" si="79"/>
        <v>ESP</v>
      </c>
      <c r="R250">
        <f t="shared" si="80"/>
        <v>208</v>
      </c>
      <c r="S250" t="str">
        <f t="shared" si="81"/>
        <v>B</v>
      </c>
      <c r="T250" t="str">
        <f t="shared" si="82"/>
        <v>ARBUSÀ Ferran</v>
      </c>
      <c r="U250" t="str">
        <f t="shared" si="83"/>
        <v>INF-1</v>
      </c>
      <c r="V250" s="86">
        <f t="shared" si="84"/>
        <v>11710</v>
      </c>
      <c r="W250" t="str">
        <f t="shared" si="85"/>
        <v>OLOT</v>
      </c>
      <c r="X250" t="str">
        <f t="shared" si="86"/>
        <v/>
      </c>
      <c r="Z250" s="79">
        <v>11710</v>
      </c>
      <c r="AA250" s="80" t="s">
        <v>81</v>
      </c>
      <c r="AB250" s="80" t="s">
        <v>515</v>
      </c>
      <c r="AC250" s="80" t="s">
        <v>56</v>
      </c>
      <c r="AD250" s="80" t="s">
        <v>370</v>
      </c>
      <c r="AE250" s="80" t="s">
        <v>82</v>
      </c>
      <c r="AF250" s="80" t="s">
        <v>16</v>
      </c>
      <c r="AG250" s="81">
        <v>2007</v>
      </c>
      <c r="AH250" s="79"/>
      <c r="AJ250" t="s">
        <v>526</v>
      </c>
      <c r="AK250">
        <v>208</v>
      </c>
      <c r="AM250" t="s">
        <v>517</v>
      </c>
    </row>
    <row r="251" spans="4:39" x14ac:dyDescent="0.25">
      <c r="D251" s="46">
        <f t="shared" si="70"/>
        <v>13277</v>
      </c>
      <c r="E251" s="46" t="str">
        <f t="shared" si="71"/>
        <v>NO NAC</v>
      </c>
      <c r="F251" s="46">
        <f t="shared" si="72"/>
        <v>208</v>
      </c>
      <c r="G251" s="46" t="str">
        <f t="shared" si="73"/>
        <v>A2</v>
      </c>
      <c r="H251" s="46" t="str">
        <f t="shared" si="74"/>
        <v>PINHO Diogo José Dos Santos</v>
      </c>
      <c r="I251" s="46" t="str">
        <f t="shared" si="75"/>
        <v>SEN</v>
      </c>
      <c r="J251" s="46">
        <f t="shared" si="76"/>
        <v>13277</v>
      </c>
      <c r="K251" s="46" t="str">
        <f t="shared" si="77"/>
        <v>OLOT</v>
      </c>
      <c r="L251" s="46" t="str">
        <f t="shared" si="78"/>
        <v/>
      </c>
      <c r="P251">
        <v>249</v>
      </c>
      <c r="Q251" t="str">
        <f t="shared" si="79"/>
        <v>NO NAC</v>
      </c>
      <c r="R251">
        <f t="shared" si="80"/>
        <v>208</v>
      </c>
      <c r="S251" t="str">
        <f t="shared" si="81"/>
        <v>A2</v>
      </c>
      <c r="T251" t="str">
        <f t="shared" si="82"/>
        <v>PINHO Diogo José Dos Santos</v>
      </c>
      <c r="U251" t="str">
        <f t="shared" si="83"/>
        <v>SEN</v>
      </c>
      <c r="V251" s="86">
        <f t="shared" si="84"/>
        <v>13277</v>
      </c>
      <c r="W251" t="str">
        <f t="shared" si="85"/>
        <v>OLOT</v>
      </c>
      <c r="X251" t="str">
        <f t="shared" si="86"/>
        <v/>
      </c>
      <c r="Z251" s="79">
        <v>13277</v>
      </c>
      <c r="AA251" s="80" t="s">
        <v>346</v>
      </c>
      <c r="AB251" s="80" t="s">
        <v>515</v>
      </c>
      <c r="AC251" s="80" t="s">
        <v>72</v>
      </c>
      <c r="AD251" s="80" t="s">
        <v>64</v>
      </c>
      <c r="AE251" s="80" t="s">
        <v>82</v>
      </c>
      <c r="AF251" s="80" t="s">
        <v>77</v>
      </c>
      <c r="AG251" s="81">
        <v>1991</v>
      </c>
      <c r="AH251" s="79"/>
      <c r="AJ251" t="s">
        <v>526</v>
      </c>
      <c r="AK251">
        <v>208</v>
      </c>
      <c r="AM251" t="s">
        <v>517</v>
      </c>
    </row>
    <row r="252" spans="4:39" x14ac:dyDescent="0.25">
      <c r="D252" s="46">
        <f t="shared" si="70"/>
        <v>13683</v>
      </c>
      <c r="E252" s="46" t="str">
        <f t="shared" si="71"/>
        <v>ESP</v>
      </c>
      <c r="F252" s="46">
        <f t="shared" si="72"/>
        <v>208</v>
      </c>
      <c r="G252" s="46" t="str">
        <f t="shared" si="73"/>
        <v>B</v>
      </c>
      <c r="H252" s="46" t="str">
        <f t="shared" si="74"/>
        <v>MOLINÉ Nico</v>
      </c>
      <c r="I252" s="46" t="str">
        <f t="shared" si="75"/>
        <v>PRE-0</v>
      </c>
      <c r="J252" s="46">
        <f t="shared" si="76"/>
        <v>13683</v>
      </c>
      <c r="K252" s="46" t="str">
        <f t="shared" si="77"/>
        <v>OLOT</v>
      </c>
      <c r="L252" s="46" t="str">
        <f t="shared" si="78"/>
        <v/>
      </c>
      <c r="P252">
        <v>250</v>
      </c>
      <c r="Q252" t="str">
        <f t="shared" si="79"/>
        <v>ESP</v>
      </c>
      <c r="R252">
        <f t="shared" si="80"/>
        <v>208</v>
      </c>
      <c r="S252" t="str">
        <f t="shared" si="81"/>
        <v>B</v>
      </c>
      <c r="T252" t="str">
        <f t="shared" si="82"/>
        <v>MOLINÉ Nico</v>
      </c>
      <c r="U252" t="str">
        <f t="shared" si="83"/>
        <v>PRE-0</v>
      </c>
      <c r="V252" s="86">
        <f t="shared" si="84"/>
        <v>13683</v>
      </c>
      <c r="W252" t="str">
        <f t="shared" si="85"/>
        <v>OLOT</v>
      </c>
      <c r="X252" t="str">
        <f t="shared" si="86"/>
        <v/>
      </c>
      <c r="Z252" s="79">
        <v>13683</v>
      </c>
      <c r="AA252" s="80" t="s">
        <v>448</v>
      </c>
      <c r="AB252" s="80" t="s">
        <v>515</v>
      </c>
      <c r="AC252" s="80" t="s">
        <v>56</v>
      </c>
      <c r="AD252" s="80" t="s">
        <v>404</v>
      </c>
      <c r="AE252" s="80" t="s">
        <v>82</v>
      </c>
      <c r="AF252" s="80" t="s">
        <v>16</v>
      </c>
      <c r="AG252" s="81">
        <v>2012</v>
      </c>
      <c r="AH252" s="79"/>
      <c r="AJ252" t="s">
        <v>526</v>
      </c>
      <c r="AK252">
        <v>208</v>
      </c>
      <c r="AM252" t="s">
        <v>517</v>
      </c>
    </row>
    <row r="253" spans="4:39" x14ac:dyDescent="0.25">
      <c r="D253" s="46">
        <f t="shared" si="70"/>
        <v>202</v>
      </c>
      <c r="E253" s="46" t="str">
        <f t="shared" si="71"/>
        <v>ESP</v>
      </c>
      <c r="F253" s="46">
        <f t="shared" si="72"/>
        <v>209</v>
      </c>
      <c r="G253" s="46" t="str">
        <f t="shared" si="73"/>
        <v>A1</v>
      </c>
      <c r="H253" s="46" t="str">
        <f t="shared" si="74"/>
        <v>SUES Joan</v>
      </c>
      <c r="I253" s="46" t="str">
        <f t="shared" si="75"/>
        <v>V+65</v>
      </c>
      <c r="J253" s="46">
        <f t="shared" si="76"/>
        <v>202</v>
      </c>
      <c r="K253" s="46" t="str">
        <f t="shared" si="77"/>
        <v>ESCALA</v>
      </c>
      <c r="L253" s="46" t="str">
        <f t="shared" si="78"/>
        <v/>
      </c>
      <c r="P253">
        <v>251</v>
      </c>
      <c r="Q253" t="str">
        <f t="shared" si="79"/>
        <v>ESP</v>
      </c>
      <c r="R253">
        <f t="shared" si="80"/>
        <v>209</v>
      </c>
      <c r="S253" t="str">
        <f t="shared" si="81"/>
        <v>A1</v>
      </c>
      <c r="T253" t="str">
        <f t="shared" si="82"/>
        <v>SUES Joan</v>
      </c>
      <c r="U253" t="str">
        <f t="shared" si="83"/>
        <v>V+65</v>
      </c>
      <c r="V253" s="86">
        <f t="shared" si="84"/>
        <v>202</v>
      </c>
      <c r="W253" t="str">
        <f t="shared" si="85"/>
        <v>ESCALA</v>
      </c>
      <c r="X253" t="str">
        <f t="shared" si="86"/>
        <v/>
      </c>
      <c r="Z253" s="79">
        <v>202</v>
      </c>
      <c r="AA253" s="80" t="s">
        <v>449</v>
      </c>
      <c r="AB253" s="80" t="s">
        <v>515</v>
      </c>
      <c r="AC253" s="80" t="s">
        <v>56</v>
      </c>
      <c r="AD253" s="80" t="s">
        <v>374</v>
      </c>
      <c r="AE253" s="80" t="s">
        <v>450</v>
      </c>
      <c r="AF253" s="80" t="s">
        <v>62</v>
      </c>
      <c r="AG253" s="81">
        <v>1955</v>
      </c>
      <c r="AH253" s="79"/>
      <c r="AJ253" t="s">
        <v>526</v>
      </c>
      <c r="AK253">
        <v>209</v>
      </c>
      <c r="AM253" t="s">
        <v>517</v>
      </c>
    </row>
    <row r="254" spans="4:39" x14ac:dyDescent="0.25">
      <c r="D254" s="46">
        <f t="shared" si="70"/>
        <v>762</v>
      </c>
      <c r="E254" s="46" t="str">
        <f t="shared" si="71"/>
        <v>ESP</v>
      </c>
      <c r="F254" s="46">
        <f t="shared" si="72"/>
        <v>209</v>
      </c>
      <c r="G254" s="46" t="str">
        <f t="shared" si="73"/>
        <v>A1</v>
      </c>
      <c r="H254" s="46" t="str">
        <f t="shared" si="74"/>
        <v>GONZALEZ David</v>
      </c>
      <c r="I254" s="46" t="str">
        <f t="shared" si="75"/>
        <v>V+40</v>
      </c>
      <c r="J254" s="46">
        <f t="shared" si="76"/>
        <v>762</v>
      </c>
      <c r="K254" s="46" t="str">
        <f t="shared" si="77"/>
        <v>ESCALA</v>
      </c>
      <c r="L254" s="46" t="str">
        <f t="shared" si="78"/>
        <v/>
      </c>
      <c r="P254">
        <v>252</v>
      </c>
      <c r="Q254" t="str">
        <f t="shared" si="79"/>
        <v>ESP</v>
      </c>
      <c r="R254">
        <f t="shared" si="80"/>
        <v>209</v>
      </c>
      <c r="S254" t="str">
        <f t="shared" si="81"/>
        <v>A1</v>
      </c>
      <c r="T254" t="str">
        <f t="shared" si="82"/>
        <v>GONZALEZ David</v>
      </c>
      <c r="U254" t="str">
        <f t="shared" si="83"/>
        <v>V+40</v>
      </c>
      <c r="V254" s="86">
        <f t="shared" si="84"/>
        <v>762</v>
      </c>
      <c r="W254" t="str">
        <f t="shared" si="85"/>
        <v>ESCALA</v>
      </c>
      <c r="X254" t="str">
        <f t="shared" si="86"/>
        <v/>
      </c>
      <c r="Z254" s="79">
        <v>762</v>
      </c>
      <c r="AA254" s="80" t="s">
        <v>451</v>
      </c>
      <c r="AB254" s="80" t="s">
        <v>515</v>
      </c>
      <c r="AC254" s="80" t="s">
        <v>56</v>
      </c>
      <c r="AD254" s="80" t="s">
        <v>376</v>
      </c>
      <c r="AE254" s="80" t="s">
        <v>450</v>
      </c>
      <c r="AF254" s="80" t="s">
        <v>62</v>
      </c>
      <c r="AG254" s="81">
        <v>1975</v>
      </c>
      <c r="AH254" s="79"/>
      <c r="AJ254" t="s">
        <v>526</v>
      </c>
      <c r="AK254">
        <v>209</v>
      </c>
      <c r="AM254" t="s">
        <v>517</v>
      </c>
    </row>
    <row r="255" spans="4:39" x14ac:dyDescent="0.25">
      <c r="D255" s="46">
        <f t="shared" si="70"/>
        <v>1002</v>
      </c>
      <c r="E255" s="46" t="str">
        <f t="shared" si="71"/>
        <v>ESP</v>
      </c>
      <c r="F255" s="46">
        <f t="shared" si="72"/>
        <v>209</v>
      </c>
      <c r="G255" s="46" t="str">
        <f t="shared" si="73"/>
        <v>A1</v>
      </c>
      <c r="H255" s="46" t="str">
        <f t="shared" si="74"/>
        <v>FONTANET P.  Francesc</v>
      </c>
      <c r="I255" s="46" t="str">
        <f t="shared" si="75"/>
        <v>SEN</v>
      </c>
      <c r="J255" s="46">
        <f t="shared" si="76"/>
        <v>1002</v>
      </c>
      <c r="K255" s="46" t="str">
        <f t="shared" si="77"/>
        <v>ESCALA</v>
      </c>
      <c r="L255" s="46" t="str">
        <f t="shared" si="78"/>
        <v/>
      </c>
      <c r="P255">
        <v>253</v>
      </c>
      <c r="Q255" t="str">
        <f t="shared" si="79"/>
        <v>ESP</v>
      </c>
      <c r="R255">
        <f t="shared" si="80"/>
        <v>209</v>
      </c>
      <c r="S255" t="str">
        <f t="shared" si="81"/>
        <v>A1</v>
      </c>
      <c r="T255" t="str">
        <f t="shared" si="82"/>
        <v>FONTANET P.  Francesc</v>
      </c>
      <c r="U255" t="str">
        <f t="shared" si="83"/>
        <v>SEN</v>
      </c>
      <c r="V255" s="86">
        <f t="shared" si="84"/>
        <v>1002</v>
      </c>
      <c r="W255" t="str">
        <f t="shared" si="85"/>
        <v>ESCALA</v>
      </c>
      <c r="X255" t="str">
        <f t="shared" si="86"/>
        <v/>
      </c>
      <c r="Z255" s="79">
        <v>1002</v>
      </c>
      <c r="AA255" s="80" t="s">
        <v>452</v>
      </c>
      <c r="AB255" s="80" t="s">
        <v>515</v>
      </c>
      <c r="AC255" s="80" t="s">
        <v>56</v>
      </c>
      <c r="AD255" s="80" t="s">
        <v>64</v>
      </c>
      <c r="AE255" s="80" t="s">
        <v>450</v>
      </c>
      <c r="AF255" s="80" t="s">
        <v>62</v>
      </c>
      <c r="AG255" s="81">
        <v>1982</v>
      </c>
      <c r="AH255" s="79"/>
      <c r="AJ255" t="s">
        <v>526</v>
      </c>
      <c r="AK255">
        <v>209</v>
      </c>
      <c r="AM255" t="s">
        <v>517</v>
      </c>
    </row>
    <row r="256" spans="4:39" x14ac:dyDescent="0.25">
      <c r="D256" s="46">
        <f t="shared" si="70"/>
        <v>6762</v>
      </c>
      <c r="E256" s="46" t="str">
        <f t="shared" si="71"/>
        <v>ESP</v>
      </c>
      <c r="F256" s="46">
        <f t="shared" si="72"/>
        <v>209</v>
      </c>
      <c r="G256" s="46" t="str">
        <f t="shared" si="73"/>
        <v>B</v>
      </c>
      <c r="H256" s="46" t="str">
        <f t="shared" si="74"/>
        <v>LAGARES Jan</v>
      </c>
      <c r="I256" s="46" t="str">
        <f t="shared" si="75"/>
        <v>JUV-1</v>
      </c>
      <c r="J256" s="46">
        <f t="shared" si="76"/>
        <v>6762</v>
      </c>
      <c r="K256" s="46" t="str">
        <f t="shared" si="77"/>
        <v>ESCALA</v>
      </c>
      <c r="L256" s="46" t="str">
        <f t="shared" si="78"/>
        <v/>
      </c>
      <c r="P256">
        <v>254</v>
      </c>
      <c r="Q256" t="str">
        <f t="shared" si="79"/>
        <v>ESP</v>
      </c>
      <c r="R256">
        <f t="shared" si="80"/>
        <v>209</v>
      </c>
      <c r="S256" t="str">
        <f t="shared" si="81"/>
        <v>B</v>
      </c>
      <c r="T256" t="str">
        <f t="shared" si="82"/>
        <v>LAGARES Jan</v>
      </c>
      <c r="U256" t="str">
        <f t="shared" si="83"/>
        <v>JUV-1</v>
      </c>
      <c r="V256" s="86">
        <f t="shared" si="84"/>
        <v>6762</v>
      </c>
      <c r="W256" t="str">
        <f t="shared" si="85"/>
        <v>ESCALA</v>
      </c>
      <c r="X256" t="str">
        <f t="shared" si="86"/>
        <v/>
      </c>
      <c r="Z256" s="79">
        <v>6762</v>
      </c>
      <c r="AA256" s="80" t="s">
        <v>453</v>
      </c>
      <c r="AB256" s="80" t="s">
        <v>515</v>
      </c>
      <c r="AC256" s="80" t="s">
        <v>56</v>
      </c>
      <c r="AD256" s="80" t="s">
        <v>373</v>
      </c>
      <c r="AE256" s="80" t="s">
        <v>450</v>
      </c>
      <c r="AF256" s="80" t="s">
        <v>16</v>
      </c>
      <c r="AG256" s="81">
        <v>2005</v>
      </c>
      <c r="AH256" s="79"/>
      <c r="AJ256" t="s">
        <v>526</v>
      </c>
      <c r="AK256">
        <v>209</v>
      </c>
      <c r="AM256" t="s">
        <v>517</v>
      </c>
    </row>
    <row r="257" spans="4:39" x14ac:dyDescent="0.25">
      <c r="D257" s="46">
        <f t="shared" si="70"/>
        <v>8013</v>
      </c>
      <c r="E257" s="46" t="str">
        <f t="shared" si="71"/>
        <v>ESP</v>
      </c>
      <c r="F257" s="46">
        <f t="shared" si="72"/>
        <v>209</v>
      </c>
      <c r="G257" s="46" t="str">
        <f t="shared" si="73"/>
        <v>A1</v>
      </c>
      <c r="H257" s="46" t="str">
        <f t="shared" si="74"/>
        <v>PORTELL Alex</v>
      </c>
      <c r="I257" s="46" t="str">
        <f t="shared" si="75"/>
        <v>INF-1</v>
      </c>
      <c r="J257" s="46">
        <f t="shared" si="76"/>
        <v>8013</v>
      </c>
      <c r="K257" s="46" t="str">
        <f t="shared" si="77"/>
        <v>ESCALA</v>
      </c>
      <c r="L257" s="46" t="str">
        <f t="shared" si="78"/>
        <v/>
      </c>
      <c r="P257">
        <v>255</v>
      </c>
      <c r="Q257" t="str">
        <f t="shared" si="79"/>
        <v>ESP</v>
      </c>
      <c r="R257">
        <f t="shared" si="80"/>
        <v>209</v>
      </c>
      <c r="S257" t="str">
        <f t="shared" si="81"/>
        <v>A1</v>
      </c>
      <c r="T257" t="str">
        <f t="shared" si="82"/>
        <v>PORTELL Alex</v>
      </c>
      <c r="U257" t="str">
        <f t="shared" si="83"/>
        <v>INF-1</v>
      </c>
      <c r="V257" s="86">
        <f t="shared" si="84"/>
        <v>8013</v>
      </c>
      <c r="W257" t="str">
        <f t="shared" si="85"/>
        <v>ESCALA</v>
      </c>
      <c r="X257" t="str">
        <f t="shared" si="86"/>
        <v/>
      </c>
      <c r="Z257" s="79">
        <v>8013</v>
      </c>
      <c r="AA257" s="80" t="s">
        <v>454</v>
      </c>
      <c r="AB257" s="80" t="s">
        <v>515</v>
      </c>
      <c r="AC257" s="80" t="s">
        <v>56</v>
      </c>
      <c r="AD257" s="80" t="s">
        <v>370</v>
      </c>
      <c r="AE257" s="80" t="s">
        <v>450</v>
      </c>
      <c r="AF257" s="80" t="s">
        <v>62</v>
      </c>
      <c r="AG257" s="81">
        <v>2007</v>
      </c>
      <c r="AH257" s="79"/>
      <c r="AJ257" t="s">
        <v>526</v>
      </c>
      <c r="AK257">
        <v>209</v>
      </c>
      <c r="AM257" t="s">
        <v>517</v>
      </c>
    </row>
    <row r="258" spans="4:39" x14ac:dyDescent="0.25">
      <c r="D258" s="46">
        <f t="shared" si="70"/>
        <v>8944</v>
      </c>
      <c r="E258" s="46" t="str">
        <f t="shared" si="71"/>
        <v>ESP</v>
      </c>
      <c r="F258" s="46">
        <f t="shared" si="72"/>
        <v>209</v>
      </c>
      <c r="G258" s="46" t="str">
        <f t="shared" si="73"/>
        <v>A1</v>
      </c>
      <c r="H258" s="46" t="str">
        <f t="shared" si="74"/>
        <v>MAGRO Xavier</v>
      </c>
      <c r="I258" s="46" t="str">
        <f t="shared" si="75"/>
        <v>INF-2</v>
      </c>
      <c r="J258" s="46">
        <f t="shared" si="76"/>
        <v>8944</v>
      </c>
      <c r="K258" s="46" t="str">
        <f t="shared" si="77"/>
        <v>ESCALA</v>
      </c>
      <c r="L258" s="46" t="str">
        <f t="shared" si="78"/>
        <v/>
      </c>
      <c r="P258">
        <v>256</v>
      </c>
      <c r="Q258" t="str">
        <f t="shared" si="79"/>
        <v>ESP</v>
      </c>
      <c r="R258">
        <f t="shared" si="80"/>
        <v>209</v>
      </c>
      <c r="S258" t="str">
        <f t="shared" si="81"/>
        <v>A1</v>
      </c>
      <c r="T258" t="str">
        <f t="shared" si="82"/>
        <v>MAGRO Xavier</v>
      </c>
      <c r="U258" t="str">
        <f t="shared" si="83"/>
        <v>INF-2</v>
      </c>
      <c r="V258" s="86">
        <f t="shared" si="84"/>
        <v>8944</v>
      </c>
      <c r="W258" t="str">
        <f t="shared" si="85"/>
        <v>ESCALA</v>
      </c>
      <c r="X258" t="str">
        <f t="shared" si="86"/>
        <v/>
      </c>
      <c r="Z258" s="79">
        <v>8944</v>
      </c>
      <c r="AA258" s="80" t="s">
        <v>455</v>
      </c>
      <c r="AB258" s="80" t="s">
        <v>515</v>
      </c>
      <c r="AC258" s="80" t="s">
        <v>56</v>
      </c>
      <c r="AD258" s="80" t="s">
        <v>371</v>
      </c>
      <c r="AE258" s="80" t="s">
        <v>450</v>
      </c>
      <c r="AF258" s="80" t="s">
        <v>62</v>
      </c>
      <c r="AG258" s="81">
        <v>2006</v>
      </c>
      <c r="AH258" s="79"/>
      <c r="AJ258" t="s">
        <v>526</v>
      </c>
      <c r="AK258">
        <v>209</v>
      </c>
      <c r="AM258" t="s">
        <v>517</v>
      </c>
    </row>
    <row r="259" spans="4:39" x14ac:dyDescent="0.25">
      <c r="D259" s="46">
        <f t="shared" si="70"/>
        <v>8945</v>
      </c>
      <c r="E259" s="46" t="str">
        <f t="shared" si="71"/>
        <v>ESP</v>
      </c>
      <c r="F259" s="46">
        <f t="shared" si="72"/>
        <v>209</v>
      </c>
      <c r="G259" s="46" t="str">
        <f t="shared" si="73"/>
        <v>A1</v>
      </c>
      <c r="H259" s="46" t="str">
        <f t="shared" si="74"/>
        <v>PORTELL David</v>
      </c>
      <c r="I259" s="46" t="str">
        <f t="shared" si="75"/>
        <v>JUV-3</v>
      </c>
      <c r="J259" s="46">
        <f t="shared" si="76"/>
        <v>8945</v>
      </c>
      <c r="K259" s="46" t="str">
        <f t="shared" si="77"/>
        <v>ESCALA</v>
      </c>
      <c r="L259" s="46" t="str">
        <f t="shared" si="78"/>
        <v/>
      </c>
      <c r="P259">
        <v>257</v>
      </c>
      <c r="Q259" t="str">
        <f t="shared" si="79"/>
        <v>ESP</v>
      </c>
      <c r="R259">
        <f t="shared" si="80"/>
        <v>209</v>
      </c>
      <c r="S259" t="str">
        <f t="shared" si="81"/>
        <v>A1</v>
      </c>
      <c r="T259" t="str">
        <f t="shared" si="82"/>
        <v>PORTELL David</v>
      </c>
      <c r="U259" t="str">
        <f t="shared" si="83"/>
        <v>JUV-3</v>
      </c>
      <c r="V259" s="86">
        <f t="shared" si="84"/>
        <v>8945</v>
      </c>
      <c r="W259" t="str">
        <f t="shared" si="85"/>
        <v>ESCALA</v>
      </c>
      <c r="X259" t="str">
        <f t="shared" si="86"/>
        <v/>
      </c>
      <c r="Z259" s="79">
        <v>8945</v>
      </c>
      <c r="AA259" s="80" t="s">
        <v>456</v>
      </c>
      <c r="AB259" s="80" t="s">
        <v>515</v>
      </c>
      <c r="AC259" s="80" t="s">
        <v>56</v>
      </c>
      <c r="AD259" s="80" t="s">
        <v>375</v>
      </c>
      <c r="AE259" s="80" t="s">
        <v>450</v>
      </c>
      <c r="AF259" s="80" t="s">
        <v>62</v>
      </c>
      <c r="AG259" s="81">
        <v>2003</v>
      </c>
      <c r="AH259" s="79"/>
      <c r="AJ259" t="s">
        <v>526</v>
      </c>
      <c r="AK259">
        <v>209</v>
      </c>
      <c r="AM259" t="s">
        <v>517</v>
      </c>
    </row>
    <row r="260" spans="4:39" x14ac:dyDescent="0.25">
      <c r="D260" s="46">
        <f t="shared" si="70"/>
        <v>11610</v>
      </c>
      <c r="E260" s="46" t="str">
        <f t="shared" si="71"/>
        <v>ESP</v>
      </c>
      <c r="F260" s="46">
        <f t="shared" si="72"/>
        <v>209</v>
      </c>
      <c r="G260" s="46" t="str">
        <f t="shared" si="73"/>
        <v>B</v>
      </c>
      <c r="H260" s="46" t="str">
        <f t="shared" si="74"/>
        <v>MONTES Robert</v>
      </c>
      <c r="I260" s="46" t="str">
        <f t="shared" si="75"/>
        <v>INF-1</v>
      </c>
      <c r="J260" s="46">
        <f t="shared" si="76"/>
        <v>11610</v>
      </c>
      <c r="K260" s="46" t="str">
        <f t="shared" si="77"/>
        <v>ESCALA</v>
      </c>
      <c r="L260" s="46" t="str">
        <f t="shared" si="78"/>
        <v/>
      </c>
      <c r="P260">
        <v>258</v>
      </c>
      <c r="Q260" t="str">
        <f t="shared" si="79"/>
        <v>ESP</v>
      </c>
      <c r="R260">
        <f t="shared" si="80"/>
        <v>209</v>
      </c>
      <c r="S260" t="str">
        <f t="shared" si="81"/>
        <v>B</v>
      </c>
      <c r="T260" t="str">
        <f t="shared" si="82"/>
        <v>MONTES Robert</v>
      </c>
      <c r="U260" t="str">
        <f t="shared" si="83"/>
        <v>INF-1</v>
      </c>
      <c r="V260" s="86">
        <f t="shared" si="84"/>
        <v>11610</v>
      </c>
      <c r="W260" t="str">
        <f t="shared" si="85"/>
        <v>ESCALA</v>
      </c>
      <c r="X260" t="str">
        <f t="shared" si="86"/>
        <v/>
      </c>
      <c r="Z260" s="79">
        <v>11610</v>
      </c>
      <c r="AA260" s="80" t="s">
        <v>457</v>
      </c>
      <c r="AB260" s="80" t="s">
        <v>515</v>
      </c>
      <c r="AC260" s="80" t="s">
        <v>56</v>
      </c>
      <c r="AD260" s="80" t="s">
        <v>370</v>
      </c>
      <c r="AE260" s="80" t="s">
        <v>450</v>
      </c>
      <c r="AF260" s="80" t="s">
        <v>16</v>
      </c>
      <c r="AG260" s="81">
        <v>2007</v>
      </c>
      <c r="AH260" s="79" t="s">
        <v>517</v>
      </c>
      <c r="AJ260" t="s">
        <v>526</v>
      </c>
      <c r="AK260">
        <v>209</v>
      </c>
      <c r="AM260" t="s">
        <v>517</v>
      </c>
    </row>
    <row r="261" spans="4:39" x14ac:dyDescent="0.25">
      <c r="D261" s="46">
        <f t="shared" si="70"/>
        <v>13209</v>
      </c>
      <c r="E261" s="46" t="str">
        <f t="shared" si="71"/>
        <v>NO NAC</v>
      </c>
      <c r="F261" s="46">
        <f t="shared" si="72"/>
        <v>209</v>
      </c>
      <c r="G261" s="46" t="str">
        <f t="shared" si="73"/>
        <v>A2</v>
      </c>
      <c r="H261" s="46" t="str">
        <f t="shared" si="74"/>
        <v>YEH Chih-Wei</v>
      </c>
      <c r="I261" s="46" t="str">
        <f t="shared" si="75"/>
        <v>SEN</v>
      </c>
      <c r="J261" s="46">
        <f t="shared" si="76"/>
        <v>13209</v>
      </c>
      <c r="K261" s="46" t="str">
        <f t="shared" si="77"/>
        <v>ESCALA</v>
      </c>
      <c r="L261" s="46" t="str">
        <f t="shared" si="78"/>
        <v/>
      </c>
      <c r="P261">
        <v>259</v>
      </c>
      <c r="Q261" t="str">
        <f t="shared" si="79"/>
        <v>NO NAC</v>
      </c>
      <c r="R261">
        <f t="shared" si="80"/>
        <v>209</v>
      </c>
      <c r="S261" t="str">
        <f t="shared" si="81"/>
        <v>A2</v>
      </c>
      <c r="T261" t="str">
        <f t="shared" si="82"/>
        <v>YEH Chih-Wei</v>
      </c>
      <c r="U261" t="str">
        <f t="shared" si="83"/>
        <v>SEN</v>
      </c>
      <c r="V261" s="86">
        <f t="shared" si="84"/>
        <v>13209</v>
      </c>
      <c r="W261" t="str">
        <f t="shared" si="85"/>
        <v>ESCALA</v>
      </c>
      <c r="X261" t="str">
        <f t="shared" si="86"/>
        <v/>
      </c>
      <c r="Z261" s="79">
        <v>13209</v>
      </c>
      <c r="AA261" s="80" t="s">
        <v>458</v>
      </c>
      <c r="AB261" s="80" t="s">
        <v>515</v>
      </c>
      <c r="AC261" s="80" t="s">
        <v>72</v>
      </c>
      <c r="AD261" s="80" t="s">
        <v>64</v>
      </c>
      <c r="AE261" s="80" t="s">
        <v>450</v>
      </c>
      <c r="AF261" s="80" t="s">
        <v>77</v>
      </c>
      <c r="AG261" s="81">
        <v>1990</v>
      </c>
      <c r="AH261" s="79"/>
      <c r="AJ261" t="s">
        <v>526</v>
      </c>
      <c r="AK261">
        <v>209</v>
      </c>
      <c r="AM261" t="s">
        <v>517</v>
      </c>
    </row>
    <row r="262" spans="4:39" x14ac:dyDescent="0.25">
      <c r="D262" s="46">
        <f t="shared" si="70"/>
        <v>14512</v>
      </c>
      <c r="E262" s="46" t="str">
        <f t="shared" si="71"/>
        <v>NO NAC</v>
      </c>
      <c r="F262" s="46">
        <f t="shared" si="72"/>
        <v>209</v>
      </c>
      <c r="G262" s="46" t="str">
        <f t="shared" si="73"/>
        <v>A2</v>
      </c>
      <c r="H262" s="46" t="str">
        <f t="shared" si="74"/>
        <v>YARASHENKA Vadim</v>
      </c>
      <c r="I262" s="46" t="str">
        <f t="shared" si="75"/>
        <v>SEN</v>
      </c>
      <c r="J262" s="46">
        <f t="shared" si="76"/>
        <v>14512</v>
      </c>
      <c r="K262" s="46" t="str">
        <f t="shared" si="77"/>
        <v>ESCALA</v>
      </c>
      <c r="L262" s="46" t="str">
        <f t="shared" si="78"/>
        <v/>
      </c>
      <c r="P262">
        <v>260</v>
      </c>
      <c r="Q262" t="str">
        <f t="shared" si="79"/>
        <v>NO NAC</v>
      </c>
      <c r="R262">
        <f t="shared" si="80"/>
        <v>209</v>
      </c>
      <c r="S262" t="str">
        <f t="shared" si="81"/>
        <v>A2</v>
      </c>
      <c r="T262" t="str">
        <f t="shared" si="82"/>
        <v>YARASHENKA Vadim</v>
      </c>
      <c r="U262" t="str">
        <f t="shared" si="83"/>
        <v>SEN</v>
      </c>
      <c r="V262" s="86">
        <f t="shared" si="84"/>
        <v>14512</v>
      </c>
      <c r="W262" t="str">
        <f t="shared" si="85"/>
        <v>ESCALA</v>
      </c>
      <c r="X262" t="str">
        <f t="shared" si="86"/>
        <v/>
      </c>
      <c r="Z262" s="79">
        <v>14512</v>
      </c>
      <c r="AA262" s="80" t="s">
        <v>459</v>
      </c>
      <c r="AB262" s="80" t="s">
        <v>515</v>
      </c>
      <c r="AC262" s="80" t="s">
        <v>72</v>
      </c>
      <c r="AD262" s="80" t="s">
        <v>64</v>
      </c>
      <c r="AE262" s="80" t="s">
        <v>450</v>
      </c>
      <c r="AF262" s="80" t="s">
        <v>77</v>
      </c>
      <c r="AG262" s="81">
        <v>1996</v>
      </c>
      <c r="AH262" s="79" t="s">
        <v>517</v>
      </c>
      <c r="AJ262" t="s">
        <v>526</v>
      </c>
      <c r="AK262">
        <v>209</v>
      </c>
      <c r="AM262" t="s">
        <v>517</v>
      </c>
    </row>
    <row r="263" spans="4:39" x14ac:dyDescent="0.25">
      <c r="D263" s="46">
        <f t="shared" si="70"/>
        <v>14637</v>
      </c>
      <c r="E263" s="46" t="str">
        <f t="shared" si="71"/>
        <v>NO NAC</v>
      </c>
      <c r="F263" s="46">
        <f t="shared" si="72"/>
        <v>209</v>
      </c>
      <c r="G263" s="46" t="str">
        <f t="shared" si="73"/>
        <v>A2</v>
      </c>
      <c r="H263" s="46" t="str">
        <f t="shared" si="74"/>
        <v>ELBEIALY Mohamed Ahmed Elsayed Ahmed</v>
      </c>
      <c r="I263" s="46" t="str">
        <f t="shared" si="75"/>
        <v>SEN</v>
      </c>
      <c r="J263" s="46">
        <f t="shared" si="76"/>
        <v>14637</v>
      </c>
      <c r="K263" s="46" t="str">
        <f t="shared" si="77"/>
        <v>ESCALA</v>
      </c>
      <c r="L263" s="46" t="str">
        <f t="shared" si="78"/>
        <v/>
      </c>
      <c r="P263">
        <v>261</v>
      </c>
      <c r="Q263" t="str">
        <f t="shared" si="79"/>
        <v>NO NAC</v>
      </c>
      <c r="R263">
        <f t="shared" si="80"/>
        <v>209</v>
      </c>
      <c r="S263" t="str">
        <f t="shared" si="81"/>
        <v>A2</v>
      </c>
      <c r="T263" t="str">
        <f t="shared" si="82"/>
        <v>ELBEIALY Mohamed Ahmed Elsayed Ahmed</v>
      </c>
      <c r="U263" t="str">
        <f t="shared" si="83"/>
        <v>SEN</v>
      </c>
      <c r="V263" s="86">
        <f t="shared" si="84"/>
        <v>14637</v>
      </c>
      <c r="W263" t="str">
        <f t="shared" si="85"/>
        <v>ESCALA</v>
      </c>
      <c r="X263" t="str">
        <f t="shared" si="86"/>
        <v/>
      </c>
      <c r="Z263" s="79">
        <v>14637</v>
      </c>
      <c r="AA263" s="80" t="s">
        <v>524</v>
      </c>
      <c r="AB263" s="80" t="s">
        <v>515</v>
      </c>
      <c r="AC263" s="80" t="s">
        <v>72</v>
      </c>
      <c r="AD263" s="80" t="s">
        <v>64</v>
      </c>
      <c r="AE263" s="80" t="s">
        <v>450</v>
      </c>
      <c r="AF263" s="80" t="s">
        <v>77</v>
      </c>
      <c r="AG263" s="81">
        <v>1988</v>
      </c>
      <c r="AH263" s="79" t="s">
        <v>517</v>
      </c>
      <c r="AJ263" t="s">
        <v>526</v>
      </c>
      <c r="AK263">
        <v>209</v>
      </c>
      <c r="AM263" t="s">
        <v>517</v>
      </c>
    </row>
    <row r="264" spans="4:39" x14ac:dyDescent="0.25">
      <c r="D264" s="46">
        <f t="shared" si="70"/>
        <v>1034</v>
      </c>
      <c r="E264" s="46" t="str">
        <f t="shared" si="71"/>
        <v>ESP</v>
      </c>
      <c r="F264" s="46">
        <f t="shared" si="72"/>
        <v>210</v>
      </c>
      <c r="G264" s="46" t="str">
        <f t="shared" si="73"/>
        <v>A1</v>
      </c>
      <c r="H264" s="46" t="str">
        <f t="shared" si="74"/>
        <v>MASALÓ Jordi</v>
      </c>
      <c r="I264" s="46" t="str">
        <f t="shared" si="75"/>
        <v>SEN</v>
      </c>
      <c r="J264" s="46">
        <f t="shared" si="76"/>
        <v>1034</v>
      </c>
      <c r="K264" s="46" t="str">
        <f t="shared" si="77"/>
        <v>TONA</v>
      </c>
      <c r="L264" s="46" t="str">
        <f t="shared" si="78"/>
        <v/>
      </c>
      <c r="P264">
        <v>262</v>
      </c>
      <c r="Q264" t="str">
        <f t="shared" si="79"/>
        <v>ESP</v>
      </c>
      <c r="R264">
        <f t="shared" si="80"/>
        <v>210</v>
      </c>
      <c r="S264" t="str">
        <f t="shared" si="81"/>
        <v>A1</v>
      </c>
      <c r="T264" t="str">
        <f t="shared" si="82"/>
        <v>MASALÓ Jordi</v>
      </c>
      <c r="U264" t="str">
        <f t="shared" si="83"/>
        <v>SEN</v>
      </c>
      <c r="V264" s="86">
        <f t="shared" si="84"/>
        <v>1034</v>
      </c>
      <c r="W264" t="str">
        <f t="shared" si="85"/>
        <v>TONA</v>
      </c>
      <c r="X264" t="str">
        <f t="shared" si="86"/>
        <v/>
      </c>
      <c r="Z264" s="79">
        <v>1034</v>
      </c>
      <c r="AA264" s="80" t="s">
        <v>297</v>
      </c>
      <c r="AB264" s="80" t="s">
        <v>515</v>
      </c>
      <c r="AC264" s="80" t="s">
        <v>56</v>
      </c>
      <c r="AD264" s="80" t="s">
        <v>64</v>
      </c>
      <c r="AE264" s="80" t="s">
        <v>293</v>
      </c>
      <c r="AF264" s="80" t="s">
        <v>62</v>
      </c>
      <c r="AG264" s="81">
        <v>1983</v>
      </c>
      <c r="AH264" s="79"/>
      <c r="AJ264" t="s">
        <v>526</v>
      </c>
      <c r="AK264">
        <v>210</v>
      </c>
      <c r="AM264" t="s">
        <v>517</v>
      </c>
    </row>
    <row r="265" spans="4:39" x14ac:dyDescent="0.25">
      <c r="D265" s="46">
        <f t="shared" si="70"/>
        <v>4024</v>
      </c>
      <c r="E265" s="46" t="str">
        <f t="shared" si="71"/>
        <v>ESP</v>
      </c>
      <c r="F265" s="46">
        <f t="shared" si="72"/>
        <v>210</v>
      </c>
      <c r="G265" s="46" t="str">
        <f t="shared" si="73"/>
        <v>A1</v>
      </c>
      <c r="H265" s="46" t="str">
        <f t="shared" si="74"/>
        <v>GRANADOS Claudio</v>
      </c>
      <c r="I265" s="46" t="str">
        <f t="shared" si="75"/>
        <v>V+40</v>
      </c>
      <c r="J265" s="46">
        <f t="shared" si="76"/>
        <v>4024</v>
      </c>
      <c r="K265" s="46" t="str">
        <f t="shared" si="77"/>
        <v>TONA</v>
      </c>
      <c r="L265" s="46" t="str">
        <f t="shared" si="78"/>
        <v/>
      </c>
      <c r="P265">
        <v>263</v>
      </c>
      <c r="Q265" t="str">
        <f t="shared" si="79"/>
        <v>ESP</v>
      </c>
      <c r="R265">
        <f t="shared" si="80"/>
        <v>210</v>
      </c>
      <c r="S265" t="str">
        <f t="shared" si="81"/>
        <v>A1</v>
      </c>
      <c r="T265" t="str">
        <f t="shared" si="82"/>
        <v>GRANADOS Claudio</v>
      </c>
      <c r="U265" t="str">
        <f t="shared" si="83"/>
        <v>V+40</v>
      </c>
      <c r="V265" s="86">
        <f t="shared" si="84"/>
        <v>4024</v>
      </c>
      <c r="W265" t="str">
        <f t="shared" si="85"/>
        <v>TONA</v>
      </c>
      <c r="X265" t="str">
        <f t="shared" si="86"/>
        <v/>
      </c>
      <c r="Z265" s="79">
        <v>4024</v>
      </c>
      <c r="AA265" s="80" t="s">
        <v>295</v>
      </c>
      <c r="AB265" s="80" t="s">
        <v>515</v>
      </c>
      <c r="AC265" s="80" t="s">
        <v>56</v>
      </c>
      <c r="AD265" s="80" t="s">
        <v>376</v>
      </c>
      <c r="AE265" s="80" t="s">
        <v>293</v>
      </c>
      <c r="AF265" s="80" t="s">
        <v>62</v>
      </c>
      <c r="AG265" s="81">
        <v>1978</v>
      </c>
      <c r="AH265" s="79"/>
      <c r="AJ265" t="s">
        <v>526</v>
      </c>
      <c r="AK265">
        <v>210</v>
      </c>
      <c r="AM265" t="s">
        <v>517</v>
      </c>
    </row>
    <row r="266" spans="4:39" x14ac:dyDescent="0.25">
      <c r="D266" s="46">
        <f t="shared" si="70"/>
        <v>5283</v>
      </c>
      <c r="E266" s="46" t="str">
        <f t="shared" si="71"/>
        <v>ESP</v>
      </c>
      <c r="F266" s="46">
        <f t="shared" si="72"/>
        <v>210</v>
      </c>
      <c r="G266" s="46" t="str">
        <f t="shared" si="73"/>
        <v>A1</v>
      </c>
      <c r="H266" s="46" t="str">
        <f t="shared" si="74"/>
        <v>LARA Marc</v>
      </c>
      <c r="I266" s="46" t="str">
        <f t="shared" si="75"/>
        <v>S21-3</v>
      </c>
      <c r="J266" s="46">
        <f t="shared" si="76"/>
        <v>5283</v>
      </c>
      <c r="K266" s="46" t="str">
        <f t="shared" si="77"/>
        <v>TONA</v>
      </c>
      <c r="L266" s="46" t="str">
        <f t="shared" si="78"/>
        <v/>
      </c>
      <c r="P266">
        <v>264</v>
      </c>
      <c r="Q266" t="str">
        <f t="shared" si="79"/>
        <v>ESP</v>
      </c>
      <c r="R266">
        <f t="shared" si="80"/>
        <v>210</v>
      </c>
      <c r="S266" t="str">
        <f t="shared" si="81"/>
        <v>A1</v>
      </c>
      <c r="T266" t="str">
        <f t="shared" si="82"/>
        <v>LARA Marc</v>
      </c>
      <c r="U266" t="str">
        <f t="shared" si="83"/>
        <v>S21-3</v>
      </c>
      <c r="V266" s="86">
        <f t="shared" si="84"/>
        <v>5283</v>
      </c>
      <c r="W266" t="str">
        <f t="shared" si="85"/>
        <v>TONA</v>
      </c>
      <c r="X266" t="str">
        <f t="shared" si="86"/>
        <v/>
      </c>
      <c r="Z266" s="79">
        <v>5283</v>
      </c>
      <c r="AA266" s="80" t="s">
        <v>296</v>
      </c>
      <c r="AB266" s="80" t="s">
        <v>515</v>
      </c>
      <c r="AC266" s="80" t="s">
        <v>56</v>
      </c>
      <c r="AD266" s="80" t="s">
        <v>372</v>
      </c>
      <c r="AE266" s="80" t="s">
        <v>293</v>
      </c>
      <c r="AF266" s="80" t="s">
        <v>62</v>
      </c>
      <c r="AG266" s="81">
        <v>2000</v>
      </c>
      <c r="AH266" s="79">
        <v>18904</v>
      </c>
      <c r="AJ266" t="s">
        <v>526</v>
      </c>
      <c r="AK266">
        <v>210</v>
      </c>
      <c r="AM266" t="s">
        <v>517</v>
      </c>
    </row>
    <row r="267" spans="4:39" x14ac:dyDescent="0.25">
      <c r="D267" s="46">
        <f t="shared" si="70"/>
        <v>6236</v>
      </c>
      <c r="E267" s="46" t="str">
        <f t="shared" si="71"/>
        <v>ESP</v>
      </c>
      <c r="F267" s="46">
        <f t="shared" si="72"/>
        <v>210</v>
      </c>
      <c r="G267" s="46" t="str">
        <f t="shared" si="73"/>
        <v>A1</v>
      </c>
      <c r="H267" s="46" t="str">
        <f t="shared" si="74"/>
        <v>ALBAREDA Aleix</v>
      </c>
      <c r="I267" s="46" t="str">
        <f t="shared" si="75"/>
        <v>SEN</v>
      </c>
      <c r="J267" s="46">
        <f t="shared" si="76"/>
        <v>6236</v>
      </c>
      <c r="K267" s="46" t="str">
        <f t="shared" si="77"/>
        <v>TONA</v>
      </c>
      <c r="L267" s="46" t="str">
        <f t="shared" si="78"/>
        <v/>
      </c>
      <c r="P267">
        <v>265</v>
      </c>
      <c r="Q267" t="str">
        <f t="shared" si="79"/>
        <v>ESP</v>
      </c>
      <c r="R267">
        <f t="shared" si="80"/>
        <v>210</v>
      </c>
      <c r="S267" t="str">
        <f t="shared" si="81"/>
        <v>A1</v>
      </c>
      <c r="T267" t="str">
        <f t="shared" si="82"/>
        <v>ALBAREDA Aleix</v>
      </c>
      <c r="U267" t="str">
        <f t="shared" si="83"/>
        <v>SEN</v>
      </c>
      <c r="V267" s="86">
        <f t="shared" si="84"/>
        <v>6236</v>
      </c>
      <c r="W267" t="str">
        <f t="shared" si="85"/>
        <v>TONA</v>
      </c>
      <c r="X267" t="str">
        <f t="shared" si="86"/>
        <v/>
      </c>
      <c r="Z267" s="79">
        <v>6236</v>
      </c>
      <c r="AA267" s="80" t="s">
        <v>292</v>
      </c>
      <c r="AB267" s="80" t="s">
        <v>515</v>
      </c>
      <c r="AC267" s="80" t="s">
        <v>56</v>
      </c>
      <c r="AD267" s="80" t="s">
        <v>64</v>
      </c>
      <c r="AE267" s="80" t="s">
        <v>293</v>
      </c>
      <c r="AF267" s="80" t="s">
        <v>62</v>
      </c>
      <c r="AG267" s="81">
        <v>1997</v>
      </c>
      <c r="AH267" s="79"/>
      <c r="AJ267" t="s">
        <v>526</v>
      </c>
      <c r="AK267">
        <v>210</v>
      </c>
      <c r="AM267" t="s">
        <v>517</v>
      </c>
    </row>
    <row r="268" spans="4:39" x14ac:dyDescent="0.25">
      <c r="D268" s="46">
        <f t="shared" si="70"/>
        <v>6368</v>
      </c>
      <c r="E268" s="46" t="str">
        <f t="shared" si="71"/>
        <v>ESP</v>
      </c>
      <c r="F268" s="46">
        <f t="shared" si="72"/>
        <v>210</v>
      </c>
      <c r="G268" s="46" t="str">
        <f t="shared" si="73"/>
        <v>A1</v>
      </c>
      <c r="H268" s="46" t="str">
        <f t="shared" si="74"/>
        <v>PUJOL Arnau</v>
      </c>
      <c r="I268" s="46" t="str">
        <f t="shared" si="75"/>
        <v>S21-2</v>
      </c>
      <c r="J268" s="46">
        <f t="shared" si="76"/>
        <v>6368</v>
      </c>
      <c r="K268" s="46" t="str">
        <f t="shared" si="77"/>
        <v>TONA</v>
      </c>
      <c r="L268" s="46" t="str">
        <f t="shared" si="78"/>
        <v/>
      </c>
      <c r="P268">
        <v>266</v>
      </c>
      <c r="Q268" t="str">
        <f t="shared" si="79"/>
        <v>ESP</v>
      </c>
      <c r="R268">
        <f t="shared" si="80"/>
        <v>210</v>
      </c>
      <c r="S268" t="str">
        <f t="shared" si="81"/>
        <v>A1</v>
      </c>
      <c r="T268" t="str">
        <f t="shared" si="82"/>
        <v>PUJOL Arnau</v>
      </c>
      <c r="U268" t="str">
        <f t="shared" si="83"/>
        <v>S21-2</v>
      </c>
      <c r="V268" s="86">
        <f t="shared" si="84"/>
        <v>6368</v>
      </c>
      <c r="W268" t="str">
        <f t="shared" si="85"/>
        <v>TONA</v>
      </c>
      <c r="X268" t="str">
        <f t="shared" si="86"/>
        <v/>
      </c>
      <c r="Z268" s="79">
        <v>6368</v>
      </c>
      <c r="AA268" s="80" t="s">
        <v>298</v>
      </c>
      <c r="AB268" s="80" t="s">
        <v>515</v>
      </c>
      <c r="AC268" s="80" t="s">
        <v>56</v>
      </c>
      <c r="AD268" s="80" t="s">
        <v>385</v>
      </c>
      <c r="AE268" s="80" t="s">
        <v>293</v>
      </c>
      <c r="AF268" s="80" t="s">
        <v>62</v>
      </c>
      <c r="AG268" s="81">
        <v>2001</v>
      </c>
      <c r="AH268" s="79"/>
      <c r="AJ268" t="s">
        <v>526</v>
      </c>
      <c r="AK268">
        <v>210</v>
      </c>
      <c r="AM268" t="s">
        <v>517</v>
      </c>
    </row>
    <row r="269" spans="4:39" x14ac:dyDescent="0.25">
      <c r="D269" s="46">
        <f t="shared" ref="D269:D332" si="87">V269</f>
        <v>6909</v>
      </c>
      <c r="E269" s="46" t="str">
        <f t="shared" ref="E269:E332" si="88">Q269</f>
        <v>ESP</v>
      </c>
      <c r="F269" s="46">
        <f t="shared" ref="F269:F332" si="89">R269</f>
        <v>210</v>
      </c>
      <c r="G269" s="46" t="str">
        <f t="shared" ref="G269:G332" si="90">S269</f>
        <v>A1</v>
      </c>
      <c r="H269" s="46" t="str">
        <f t="shared" ref="H269:H332" si="91">T269</f>
        <v>CORTES Juan Jose</v>
      </c>
      <c r="I269" s="46" t="str">
        <f t="shared" ref="I269:I332" si="92">U269</f>
        <v>V+40</v>
      </c>
      <c r="J269" s="46">
        <f t="shared" ref="J269:J332" si="93">V269</f>
        <v>6909</v>
      </c>
      <c r="K269" s="46" t="str">
        <f t="shared" ref="K269:K332" si="94">W269</f>
        <v>TONA</v>
      </c>
      <c r="L269" s="46" t="str">
        <f t="shared" ref="L269:L332" si="95">X269</f>
        <v/>
      </c>
      <c r="P269">
        <v>267</v>
      </c>
      <c r="Q269" t="str">
        <f t="shared" ref="Q269:Q332" si="96">AC269</f>
        <v>ESP</v>
      </c>
      <c r="R269">
        <f t="shared" ref="R269:R332" si="97">AK269</f>
        <v>210</v>
      </c>
      <c r="S269" t="str">
        <f t="shared" ref="S269:S332" si="98">AF269</f>
        <v>A1</v>
      </c>
      <c r="T269" t="str">
        <f t="shared" ref="T269:T332" si="99">AA269</f>
        <v>CORTES Juan Jose</v>
      </c>
      <c r="U269" t="str">
        <f t="shared" ref="U269:U332" si="100">AD269</f>
        <v>V+40</v>
      </c>
      <c r="V269" s="86">
        <f t="shared" ref="V269:V332" si="101">Z269</f>
        <v>6909</v>
      </c>
      <c r="W269" t="str">
        <f t="shared" ref="W269:W332" si="102">AE269</f>
        <v>TONA</v>
      </c>
      <c r="X269" t="str">
        <f t="shared" ref="X269:X332" si="103">IF(AL269=0,"",AL269)</f>
        <v/>
      </c>
      <c r="Z269" s="79">
        <v>6909</v>
      </c>
      <c r="AA269" s="80" t="s">
        <v>294</v>
      </c>
      <c r="AB269" s="80" t="s">
        <v>515</v>
      </c>
      <c r="AC269" s="80" t="s">
        <v>56</v>
      </c>
      <c r="AD269" s="80" t="s">
        <v>376</v>
      </c>
      <c r="AE269" s="80" t="s">
        <v>293</v>
      </c>
      <c r="AF269" s="80" t="s">
        <v>62</v>
      </c>
      <c r="AG269" s="81">
        <v>1973</v>
      </c>
      <c r="AH269" s="79"/>
      <c r="AJ269" t="s">
        <v>526</v>
      </c>
      <c r="AK269">
        <v>210</v>
      </c>
      <c r="AM269" t="s">
        <v>517</v>
      </c>
    </row>
    <row r="270" spans="4:39" x14ac:dyDescent="0.25">
      <c r="D270" s="46">
        <f t="shared" si="87"/>
        <v>10217</v>
      </c>
      <c r="E270" s="46" t="str">
        <f t="shared" si="88"/>
        <v>ESP</v>
      </c>
      <c r="F270" s="46">
        <f t="shared" si="89"/>
        <v>210</v>
      </c>
      <c r="G270" s="46" t="str">
        <f t="shared" si="90"/>
        <v>A1</v>
      </c>
      <c r="H270" s="46" t="str">
        <f t="shared" si="91"/>
        <v>FERRER Jofre</v>
      </c>
      <c r="I270" s="46" t="str">
        <f t="shared" si="92"/>
        <v>S21-1</v>
      </c>
      <c r="J270" s="46">
        <f t="shared" si="93"/>
        <v>10217</v>
      </c>
      <c r="K270" s="46" t="str">
        <f t="shared" si="94"/>
        <v>TONA</v>
      </c>
      <c r="L270" s="46" t="str">
        <f t="shared" si="95"/>
        <v/>
      </c>
      <c r="P270">
        <v>268</v>
      </c>
      <c r="Q270" t="str">
        <f t="shared" si="96"/>
        <v>ESP</v>
      </c>
      <c r="R270">
        <f t="shared" si="97"/>
        <v>210</v>
      </c>
      <c r="S270" t="str">
        <f t="shared" si="98"/>
        <v>A1</v>
      </c>
      <c r="T270" t="str">
        <f t="shared" si="99"/>
        <v>FERRER Jofre</v>
      </c>
      <c r="U270" t="str">
        <f t="shared" si="100"/>
        <v>S21-1</v>
      </c>
      <c r="V270" s="86">
        <f t="shared" si="101"/>
        <v>10217</v>
      </c>
      <c r="W270" t="str">
        <f t="shared" si="102"/>
        <v>TONA</v>
      </c>
      <c r="X270" t="str">
        <f t="shared" si="103"/>
        <v/>
      </c>
      <c r="Z270" s="79">
        <v>10217</v>
      </c>
      <c r="AA270" s="80" t="s">
        <v>460</v>
      </c>
      <c r="AB270" s="80" t="s">
        <v>515</v>
      </c>
      <c r="AC270" s="80" t="s">
        <v>56</v>
      </c>
      <c r="AD270" s="80" t="s">
        <v>377</v>
      </c>
      <c r="AE270" s="80" t="s">
        <v>293</v>
      </c>
      <c r="AF270" s="80" t="s">
        <v>62</v>
      </c>
      <c r="AG270" s="81">
        <v>2002</v>
      </c>
      <c r="AH270" s="79"/>
      <c r="AJ270" t="s">
        <v>526</v>
      </c>
      <c r="AK270">
        <v>210</v>
      </c>
      <c r="AM270" t="s">
        <v>517</v>
      </c>
    </row>
    <row r="271" spans="4:39" x14ac:dyDescent="0.25">
      <c r="D271" s="46">
        <f t="shared" si="87"/>
        <v>283</v>
      </c>
      <c r="E271" s="46" t="str">
        <f t="shared" si="88"/>
        <v>ESP</v>
      </c>
      <c r="F271" s="46">
        <f t="shared" si="89"/>
        <v>301</v>
      </c>
      <c r="G271" s="46" t="str">
        <f t="shared" si="90"/>
        <v>A1</v>
      </c>
      <c r="H271" s="46" t="str">
        <f t="shared" si="91"/>
        <v>NICOLAS Francisco</v>
      </c>
      <c r="I271" s="46" t="str">
        <f t="shared" si="92"/>
        <v>V+60</v>
      </c>
      <c r="J271" s="46">
        <f t="shared" si="93"/>
        <v>283</v>
      </c>
      <c r="K271" s="46" t="str">
        <f t="shared" si="94"/>
        <v>MOLINS</v>
      </c>
      <c r="L271" s="46" t="str">
        <f t="shared" si="95"/>
        <v/>
      </c>
      <c r="P271">
        <v>269</v>
      </c>
      <c r="Q271" t="str">
        <f t="shared" si="96"/>
        <v>ESP</v>
      </c>
      <c r="R271">
        <f t="shared" si="97"/>
        <v>301</v>
      </c>
      <c r="S271" t="str">
        <f t="shared" si="98"/>
        <v>A1</v>
      </c>
      <c r="T271" t="str">
        <f t="shared" si="99"/>
        <v>NICOLAS Francisco</v>
      </c>
      <c r="U271" t="str">
        <f t="shared" si="100"/>
        <v>V+60</v>
      </c>
      <c r="V271" s="86">
        <f t="shared" si="101"/>
        <v>283</v>
      </c>
      <c r="W271" t="str">
        <f t="shared" si="102"/>
        <v>MOLINS</v>
      </c>
      <c r="X271" t="str">
        <f t="shared" si="103"/>
        <v/>
      </c>
      <c r="Z271" s="79">
        <v>283</v>
      </c>
      <c r="AA271" s="80" t="s">
        <v>461</v>
      </c>
      <c r="AB271" s="80" t="s">
        <v>515</v>
      </c>
      <c r="AC271" s="80" t="s">
        <v>56</v>
      </c>
      <c r="AD271" s="80" t="s">
        <v>388</v>
      </c>
      <c r="AE271" s="80" t="s">
        <v>255</v>
      </c>
      <c r="AF271" s="80" t="s">
        <v>62</v>
      </c>
      <c r="AG271" s="81">
        <v>1958</v>
      </c>
      <c r="AH271" s="79">
        <v>8345</v>
      </c>
      <c r="AJ271" t="s">
        <v>526</v>
      </c>
      <c r="AK271">
        <v>301</v>
      </c>
      <c r="AM271" t="s">
        <v>517</v>
      </c>
    </row>
    <row r="272" spans="4:39" x14ac:dyDescent="0.25">
      <c r="D272" s="46">
        <f t="shared" si="87"/>
        <v>470</v>
      </c>
      <c r="E272" s="46" t="str">
        <f t="shared" si="88"/>
        <v>ESP</v>
      </c>
      <c r="F272" s="46">
        <f t="shared" si="89"/>
        <v>301</v>
      </c>
      <c r="G272" s="46" t="str">
        <f t="shared" si="90"/>
        <v>A1</v>
      </c>
      <c r="H272" s="46" t="str">
        <f t="shared" si="91"/>
        <v>DURAN Ignasi</v>
      </c>
      <c r="I272" s="46" t="str">
        <f t="shared" si="92"/>
        <v>V+50</v>
      </c>
      <c r="J272" s="46">
        <f t="shared" si="93"/>
        <v>470</v>
      </c>
      <c r="K272" s="46" t="str">
        <f t="shared" si="94"/>
        <v>MOLINS</v>
      </c>
      <c r="L272" s="46" t="str">
        <f t="shared" si="95"/>
        <v/>
      </c>
      <c r="P272">
        <v>270</v>
      </c>
      <c r="Q272" t="str">
        <f t="shared" si="96"/>
        <v>ESP</v>
      </c>
      <c r="R272">
        <f t="shared" si="97"/>
        <v>301</v>
      </c>
      <c r="S272" t="str">
        <f t="shared" si="98"/>
        <v>A1</v>
      </c>
      <c r="T272" t="str">
        <f t="shared" si="99"/>
        <v>DURAN Ignasi</v>
      </c>
      <c r="U272" t="str">
        <f t="shared" si="100"/>
        <v>V+50</v>
      </c>
      <c r="V272" s="86">
        <f t="shared" si="101"/>
        <v>470</v>
      </c>
      <c r="W272" t="str">
        <f t="shared" si="102"/>
        <v>MOLINS</v>
      </c>
      <c r="X272" t="str">
        <f t="shared" si="103"/>
        <v/>
      </c>
      <c r="Z272" s="79">
        <v>470</v>
      </c>
      <c r="AA272" s="80" t="s">
        <v>256</v>
      </c>
      <c r="AB272" s="80" t="s">
        <v>515</v>
      </c>
      <c r="AC272" s="80" t="s">
        <v>56</v>
      </c>
      <c r="AD272" s="80" t="s">
        <v>368</v>
      </c>
      <c r="AE272" s="80" t="s">
        <v>255</v>
      </c>
      <c r="AF272" s="80" t="s">
        <v>62</v>
      </c>
      <c r="AG272" s="81">
        <v>1964</v>
      </c>
      <c r="AH272" s="79">
        <v>933</v>
      </c>
      <c r="AJ272" t="s">
        <v>526</v>
      </c>
      <c r="AK272">
        <v>301</v>
      </c>
      <c r="AM272" t="s">
        <v>517</v>
      </c>
    </row>
    <row r="273" spans="4:39" x14ac:dyDescent="0.25">
      <c r="D273" s="46">
        <f t="shared" si="87"/>
        <v>545</v>
      </c>
      <c r="E273" s="46" t="str">
        <f t="shared" si="88"/>
        <v>ESP</v>
      </c>
      <c r="F273" s="46">
        <f t="shared" si="89"/>
        <v>301</v>
      </c>
      <c r="G273" s="46" t="str">
        <f t="shared" si="90"/>
        <v>A1</v>
      </c>
      <c r="H273" s="46" t="str">
        <f t="shared" si="91"/>
        <v>PUIGGARÍ Albert</v>
      </c>
      <c r="I273" s="46" t="str">
        <f t="shared" si="92"/>
        <v>V+50</v>
      </c>
      <c r="J273" s="46">
        <f t="shared" si="93"/>
        <v>545</v>
      </c>
      <c r="K273" s="46" t="str">
        <f t="shared" si="94"/>
        <v>MOLINS</v>
      </c>
      <c r="L273" s="46" t="str">
        <f t="shared" si="95"/>
        <v/>
      </c>
      <c r="P273">
        <v>271</v>
      </c>
      <c r="Q273" t="str">
        <f t="shared" si="96"/>
        <v>ESP</v>
      </c>
      <c r="R273">
        <f t="shared" si="97"/>
        <v>301</v>
      </c>
      <c r="S273" t="str">
        <f t="shared" si="98"/>
        <v>A1</v>
      </c>
      <c r="T273" t="str">
        <f t="shared" si="99"/>
        <v>PUIGGARÍ Albert</v>
      </c>
      <c r="U273" t="str">
        <f t="shared" si="100"/>
        <v>V+50</v>
      </c>
      <c r="V273" s="86">
        <f t="shared" si="101"/>
        <v>545</v>
      </c>
      <c r="W273" t="str">
        <f t="shared" si="102"/>
        <v>MOLINS</v>
      </c>
      <c r="X273" t="str">
        <f t="shared" si="103"/>
        <v/>
      </c>
      <c r="Z273" s="79">
        <v>545</v>
      </c>
      <c r="AA273" s="80" t="s">
        <v>260</v>
      </c>
      <c r="AB273" s="80" t="s">
        <v>515</v>
      </c>
      <c r="AC273" s="80" t="s">
        <v>56</v>
      </c>
      <c r="AD273" s="80" t="s">
        <v>368</v>
      </c>
      <c r="AE273" s="80" t="s">
        <v>255</v>
      </c>
      <c r="AF273" s="80" t="s">
        <v>62</v>
      </c>
      <c r="AG273" s="81">
        <v>1967</v>
      </c>
      <c r="AH273" s="79">
        <v>7067</v>
      </c>
      <c r="AJ273" t="s">
        <v>526</v>
      </c>
      <c r="AK273">
        <v>301</v>
      </c>
      <c r="AM273" t="s">
        <v>517</v>
      </c>
    </row>
    <row r="274" spans="4:39" x14ac:dyDescent="0.25">
      <c r="D274" s="46">
        <f t="shared" si="87"/>
        <v>603</v>
      </c>
      <c r="E274" s="46" t="str">
        <f t="shared" si="88"/>
        <v>ESP</v>
      </c>
      <c r="F274" s="46">
        <f t="shared" si="89"/>
        <v>301</v>
      </c>
      <c r="G274" s="46" t="str">
        <f t="shared" si="90"/>
        <v>A1</v>
      </c>
      <c r="H274" s="46" t="str">
        <f t="shared" si="91"/>
        <v>FUCHS Andreas</v>
      </c>
      <c r="I274" s="46" t="str">
        <f t="shared" si="92"/>
        <v>V+50</v>
      </c>
      <c r="J274" s="46">
        <f t="shared" si="93"/>
        <v>603</v>
      </c>
      <c r="K274" s="46" t="str">
        <f t="shared" si="94"/>
        <v>MOLINS</v>
      </c>
      <c r="L274" s="46" t="str">
        <f t="shared" si="95"/>
        <v/>
      </c>
      <c r="P274">
        <v>272</v>
      </c>
      <c r="Q274" t="str">
        <f t="shared" si="96"/>
        <v>ESP</v>
      </c>
      <c r="R274">
        <f t="shared" si="97"/>
        <v>301</v>
      </c>
      <c r="S274" t="str">
        <f t="shared" si="98"/>
        <v>A1</v>
      </c>
      <c r="T274" t="str">
        <f t="shared" si="99"/>
        <v>FUCHS Andreas</v>
      </c>
      <c r="U274" t="str">
        <f t="shared" si="100"/>
        <v>V+50</v>
      </c>
      <c r="V274" s="86">
        <f t="shared" si="101"/>
        <v>603</v>
      </c>
      <c r="W274" t="str">
        <f t="shared" si="102"/>
        <v>MOLINS</v>
      </c>
      <c r="X274" t="str">
        <f t="shared" si="103"/>
        <v/>
      </c>
      <c r="Z274" s="79">
        <v>603</v>
      </c>
      <c r="AA274" s="80" t="s">
        <v>257</v>
      </c>
      <c r="AB274" s="80" t="s">
        <v>515</v>
      </c>
      <c r="AC274" s="80" t="s">
        <v>56</v>
      </c>
      <c r="AD274" s="80" t="s">
        <v>368</v>
      </c>
      <c r="AE274" s="80" t="s">
        <v>255</v>
      </c>
      <c r="AF274" s="80" t="s">
        <v>62</v>
      </c>
      <c r="AG274" s="81">
        <v>1969</v>
      </c>
      <c r="AH274" s="79">
        <v>1210</v>
      </c>
      <c r="AJ274" t="s">
        <v>526</v>
      </c>
      <c r="AK274">
        <v>301</v>
      </c>
      <c r="AM274" t="s">
        <v>517</v>
      </c>
    </row>
    <row r="275" spans="4:39" x14ac:dyDescent="0.25">
      <c r="D275" s="46">
        <f t="shared" si="87"/>
        <v>880</v>
      </c>
      <c r="E275" s="46" t="str">
        <f t="shared" si="88"/>
        <v>ESP</v>
      </c>
      <c r="F275" s="46">
        <f t="shared" si="89"/>
        <v>301</v>
      </c>
      <c r="G275" s="46" t="str">
        <f t="shared" si="90"/>
        <v>A1</v>
      </c>
      <c r="H275" s="46" t="str">
        <f t="shared" si="91"/>
        <v>MUÑOZ Sergio</v>
      </c>
      <c r="I275" s="46" t="str">
        <f t="shared" si="92"/>
        <v>V+40</v>
      </c>
      <c r="J275" s="46">
        <f t="shared" si="93"/>
        <v>880</v>
      </c>
      <c r="K275" s="46" t="str">
        <f t="shared" si="94"/>
        <v>MOLINS</v>
      </c>
      <c r="L275" s="46" t="str">
        <f t="shared" si="95"/>
        <v/>
      </c>
      <c r="P275">
        <v>273</v>
      </c>
      <c r="Q275" t="str">
        <f t="shared" si="96"/>
        <v>ESP</v>
      </c>
      <c r="R275">
        <f t="shared" si="97"/>
        <v>301</v>
      </c>
      <c r="S275" t="str">
        <f t="shared" si="98"/>
        <v>A1</v>
      </c>
      <c r="T275" t="str">
        <f t="shared" si="99"/>
        <v>MUÑOZ Sergio</v>
      </c>
      <c r="U275" t="str">
        <f t="shared" si="100"/>
        <v>V+40</v>
      </c>
      <c r="V275" s="86">
        <f t="shared" si="101"/>
        <v>880</v>
      </c>
      <c r="W275" t="str">
        <f t="shared" si="102"/>
        <v>MOLINS</v>
      </c>
      <c r="X275" t="str">
        <f t="shared" si="103"/>
        <v/>
      </c>
      <c r="Z275" s="79">
        <v>880</v>
      </c>
      <c r="AA275" s="80" t="s">
        <v>462</v>
      </c>
      <c r="AB275" s="80" t="s">
        <v>515</v>
      </c>
      <c r="AC275" s="80" t="s">
        <v>56</v>
      </c>
      <c r="AD275" s="80" t="s">
        <v>376</v>
      </c>
      <c r="AE275" s="80" t="s">
        <v>255</v>
      </c>
      <c r="AF275" s="80" t="s">
        <v>62</v>
      </c>
      <c r="AG275" s="81">
        <v>1978</v>
      </c>
      <c r="AH275" s="79">
        <v>1884</v>
      </c>
      <c r="AJ275" t="s">
        <v>526</v>
      </c>
      <c r="AK275">
        <v>301</v>
      </c>
      <c r="AM275" t="s">
        <v>517</v>
      </c>
    </row>
    <row r="276" spans="4:39" x14ac:dyDescent="0.25">
      <c r="D276" s="46">
        <f t="shared" si="87"/>
        <v>2524</v>
      </c>
      <c r="E276" s="46" t="str">
        <f t="shared" si="88"/>
        <v>ESP</v>
      </c>
      <c r="F276" s="46">
        <f t="shared" si="89"/>
        <v>301</v>
      </c>
      <c r="G276" s="46" t="str">
        <f t="shared" si="90"/>
        <v>A1</v>
      </c>
      <c r="H276" s="46" t="str">
        <f t="shared" si="91"/>
        <v>SALA Carles</v>
      </c>
      <c r="I276" s="46" t="str">
        <f t="shared" si="92"/>
        <v>V+50</v>
      </c>
      <c r="J276" s="46">
        <f t="shared" si="93"/>
        <v>2524</v>
      </c>
      <c r="K276" s="46" t="str">
        <f t="shared" si="94"/>
        <v>MOLINS</v>
      </c>
      <c r="L276" s="46" t="str">
        <f t="shared" si="95"/>
        <v/>
      </c>
      <c r="P276">
        <v>274</v>
      </c>
      <c r="Q276" t="str">
        <f t="shared" si="96"/>
        <v>ESP</v>
      </c>
      <c r="R276">
        <f t="shared" si="97"/>
        <v>301</v>
      </c>
      <c r="S276" t="str">
        <f t="shared" si="98"/>
        <v>A1</v>
      </c>
      <c r="T276" t="str">
        <f t="shared" si="99"/>
        <v>SALA Carles</v>
      </c>
      <c r="U276" t="str">
        <f t="shared" si="100"/>
        <v>V+50</v>
      </c>
      <c r="V276" s="86">
        <f t="shared" si="101"/>
        <v>2524</v>
      </c>
      <c r="W276" t="str">
        <f t="shared" si="102"/>
        <v>MOLINS</v>
      </c>
      <c r="X276" t="str">
        <f t="shared" si="103"/>
        <v/>
      </c>
      <c r="Z276" s="79">
        <v>2524</v>
      </c>
      <c r="AA276" s="80" t="s">
        <v>261</v>
      </c>
      <c r="AB276" s="80" t="s">
        <v>515</v>
      </c>
      <c r="AC276" s="80" t="s">
        <v>56</v>
      </c>
      <c r="AD276" s="80" t="s">
        <v>368</v>
      </c>
      <c r="AE276" s="80" t="s">
        <v>255</v>
      </c>
      <c r="AF276" s="80" t="s">
        <v>62</v>
      </c>
      <c r="AG276" s="81">
        <v>1968</v>
      </c>
      <c r="AH276" s="79">
        <v>15250</v>
      </c>
      <c r="AJ276" t="s">
        <v>526</v>
      </c>
      <c r="AK276">
        <v>301</v>
      </c>
      <c r="AM276" t="s">
        <v>517</v>
      </c>
    </row>
    <row r="277" spans="4:39" x14ac:dyDescent="0.25">
      <c r="D277" s="46">
        <f t="shared" si="87"/>
        <v>3095</v>
      </c>
      <c r="E277" s="46" t="str">
        <f t="shared" si="88"/>
        <v>ESP</v>
      </c>
      <c r="F277" s="46">
        <f t="shared" si="89"/>
        <v>301</v>
      </c>
      <c r="G277" s="46" t="str">
        <f t="shared" si="90"/>
        <v>A1</v>
      </c>
      <c r="H277" s="46" t="str">
        <f t="shared" si="91"/>
        <v>LONGÀS Josep</v>
      </c>
      <c r="I277" s="46" t="str">
        <f t="shared" si="92"/>
        <v>SEN</v>
      </c>
      <c r="J277" s="46">
        <f t="shared" si="93"/>
        <v>3095</v>
      </c>
      <c r="K277" s="46" t="str">
        <f t="shared" si="94"/>
        <v>MOLINS</v>
      </c>
      <c r="L277" s="46" t="str">
        <f t="shared" si="95"/>
        <v/>
      </c>
      <c r="P277">
        <v>275</v>
      </c>
      <c r="Q277" t="str">
        <f t="shared" si="96"/>
        <v>ESP</v>
      </c>
      <c r="R277">
        <f t="shared" si="97"/>
        <v>301</v>
      </c>
      <c r="S277" t="str">
        <f t="shared" si="98"/>
        <v>A1</v>
      </c>
      <c r="T277" t="str">
        <f t="shared" si="99"/>
        <v>LONGÀS Josep</v>
      </c>
      <c r="U277" t="str">
        <f t="shared" si="100"/>
        <v>SEN</v>
      </c>
      <c r="V277" s="86">
        <f t="shared" si="101"/>
        <v>3095</v>
      </c>
      <c r="W277" t="str">
        <f t="shared" si="102"/>
        <v>MOLINS</v>
      </c>
      <c r="X277" t="str">
        <f t="shared" si="103"/>
        <v/>
      </c>
      <c r="Z277" s="79">
        <v>3095</v>
      </c>
      <c r="AA277" s="80" t="s">
        <v>258</v>
      </c>
      <c r="AB277" s="80" t="s">
        <v>515</v>
      </c>
      <c r="AC277" s="80" t="s">
        <v>56</v>
      </c>
      <c r="AD277" s="80" t="s">
        <v>64</v>
      </c>
      <c r="AE277" s="80" t="s">
        <v>255</v>
      </c>
      <c r="AF277" s="80" t="s">
        <v>62</v>
      </c>
      <c r="AG277" s="81">
        <v>1991</v>
      </c>
      <c r="AH277" s="79" t="s">
        <v>517</v>
      </c>
      <c r="AJ277" t="s">
        <v>526</v>
      </c>
      <c r="AK277">
        <v>301</v>
      </c>
      <c r="AM277" t="s">
        <v>517</v>
      </c>
    </row>
    <row r="278" spans="4:39" x14ac:dyDescent="0.25">
      <c r="D278" s="46">
        <f t="shared" si="87"/>
        <v>3492</v>
      </c>
      <c r="E278" s="46" t="str">
        <f t="shared" si="88"/>
        <v>ESP</v>
      </c>
      <c r="F278" s="46">
        <f t="shared" si="89"/>
        <v>301</v>
      </c>
      <c r="G278" s="46" t="str">
        <f t="shared" si="90"/>
        <v>A1</v>
      </c>
      <c r="H278" s="46" t="str">
        <f t="shared" si="91"/>
        <v>SEÑOR Eduard</v>
      </c>
      <c r="I278" s="46" t="str">
        <f t="shared" si="92"/>
        <v>V+40</v>
      </c>
      <c r="J278" s="46">
        <f t="shared" si="93"/>
        <v>3492</v>
      </c>
      <c r="K278" s="46" t="str">
        <f t="shared" si="94"/>
        <v>MOLINS</v>
      </c>
      <c r="L278" s="46" t="str">
        <f t="shared" si="95"/>
        <v/>
      </c>
      <c r="P278">
        <v>276</v>
      </c>
      <c r="Q278" t="str">
        <f t="shared" si="96"/>
        <v>ESP</v>
      </c>
      <c r="R278">
        <f t="shared" si="97"/>
        <v>301</v>
      </c>
      <c r="S278" t="str">
        <f t="shared" si="98"/>
        <v>A1</v>
      </c>
      <c r="T278" t="str">
        <f t="shared" si="99"/>
        <v>SEÑOR Eduard</v>
      </c>
      <c r="U278" t="str">
        <f t="shared" si="100"/>
        <v>V+40</v>
      </c>
      <c r="V278" s="86">
        <f t="shared" si="101"/>
        <v>3492</v>
      </c>
      <c r="W278" t="str">
        <f t="shared" si="102"/>
        <v>MOLINS</v>
      </c>
      <c r="X278" t="str">
        <f t="shared" si="103"/>
        <v/>
      </c>
      <c r="Z278" s="79">
        <v>3492</v>
      </c>
      <c r="AA278" s="80" t="s">
        <v>463</v>
      </c>
      <c r="AB278" s="80" t="s">
        <v>515</v>
      </c>
      <c r="AC278" s="80" t="s">
        <v>56</v>
      </c>
      <c r="AD278" s="80" t="s">
        <v>376</v>
      </c>
      <c r="AE278" s="80" t="s">
        <v>255</v>
      </c>
      <c r="AF278" s="80" t="s">
        <v>62</v>
      </c>
      <c r="AG278" s="81">
        <v>1980</v>
      </c>
      <c r="AH278" s="79" t="s">
        <v>517</v>
      </c>
      <c r="AJ278" t="s">
        <v>526</v>
      </c>
      <c r="AK278">
        <v>301</v>
      </c>
      <c r="AM278" t="s">
        <v>517</v>
      </c>
    </row>
    <row r="279" spans="4:39" x14ac:dyDescent="0.25">
      <c r="D279" s="46">
        <f t="shared" si="87"/>
        <v>6167</v>
      </c>
      <c r="E279" s="46" t="str">
        <f t="shared" si="88"/>
        <v>ESP</v>
      </c>
      <c r="F279" s="46">
        <f t="shared" si="89"/>
        <v>301</v>
      </c>
      <c r="G279" s="46" t="str">
        <f t="shared" si="90"/>
        <v>B</v>
      </c>
      <c r="H279" s="46" t="str">
        <f t="shared" si="91"/>
        <v>ESTRADA A.  Jordi</v>
      </c>
      <c r="I279" s="46" t="str">
        <f t="shared" si="92"/>
        <v>V+50</v>
      </c>
      <c r="J279" s="46">
        <f t="shared" si="93"/>
        <v>6167</v>
      </c>
      <c r="K279" s="46" t="str">
        <f t="shared" si="94"/>
        <v>MOLINS</v>
      </c>
      <c r="L279" s="46" t="str">
        <f t="shared" si="95"/>
        <v/>
      </c>
      <c r="P279">
        <v>277</v>
      </c>
      <c r="Q279" t="str">
        <f t="shared" si="96"/>
        <v>ESP</v>
      </c>
      <c r="R279">
        <f t="shared" si="97"/>
        <v>301</v>
      </c>
      <c r="S279" t="str">
        <f t="shared" si="98"/>
        <v>B</v>
      </c>
      <c r="T279" t="str">
        <f t="shared" si="99"/>
        <v>ESTRADA A.  Jordi</v>
      </c>
      <c r="U279" t="str">
        <f t="shared" si="100"/>
        <v>V+50</v>
      </c>
      <c r="V279" s="86">
        <f t="shared" si="101"/>
        <v>6167</v>
      </c>
      <c r="W279" t="str">
        <f t="shared" si="102"/>
        <v>MOLINS</v>
      </c>
      <c r="X279" t="str">
        <f t="shared" si="103"/>
        <v/>
      </c>
      <c r="Z279" s="79">
        <v>6167</v>
      </c>
      <c r="AA279" s="80" t="s">
        <v>464</v>
      </c>
      <c r="AB279" s="80" t="s">
        <v>515</v>
      </c>
      <c r="AC279" s="80" t="s">
        <v>56</v>
      </c>
      <c r="AD279" s="80" t="s">
        <v>368</v>
      </c>
      <c r="AE279" s="80" t="s">
        <v>255</v>
      </c>
      <c r="AF279" s="80" t="s">
        <v>16</v>
      </c>
      <c r="AG279" s="81">
        <v>1963</v>
      </c>
      <c r="AH279" s="79" t="s">
        <v>517</v>
      </c>
      <c r="AJ279" t="s">
        <v>526</v>
      </c>
      <c r="AK279">
        <v>301</v>
      </c>
      <c r="AM279" t="s">
        <v>517</v>
      </c>
    </row>
    <row r="280" spans="4:39" x14ac:dyDescent="0.25">
      <c r="D280" s="46">
        <f t="shared" si="87"/>
        <v>12114</v>
      </c>
      <c r="E280" s="46" t="str">
        <f t="shared" si="88"/>
        <v>NO NAC</v>
      </c>
      <c r="F280" s="46">
        <f t="shared" si="89"/>
        <v>301</v>
      </c>
      <c r="G280" s="46" t="str">
        <f t="shared" si="90"/>
        <v>A1</v>
      </c>
      <c r="H280" s="46" t="str">
        <f t="shared" si="91"/>
        <v>MASSARD Frank Jacques</v>
      </c>
      <c r="I280" s="46" t="str">
        <f t="shared" si="92"/>
        <v>V+50</v>
      </c>
      <c r="J280" s="46">
        <f t="shared" si="93"/>
        <v>12114</v>
      </c>
      <c r="K280" s="46" t="str">
        <f t="shared" si="94"/>
        <v>MOLINS</v>
      </c>
      <c r="L280" s="46" t="str">
        <f t="shared" si="95"/>
        <v/>
      </c>
      <c r="P280">
        <v>278</v>
      </c>
      <c r="Q280" t="str">
        <f t="shared" si="96"/>
        <v>NO NAC</v>
      </c>
      <c r="R280">
        <f t="shared" si="97"/>
        <v>301</v>
      </c>
      <c r="S280" t="str">
        <f t="shared" si="98"/>
        <v>A1</v>
      </c>
      <c r="T280" t="str">
        <f t="shared" si="99"/>
        <v>MASSARD Frank Jacques</v>
      </c>
      <c r="U280" t="str">
        <f t="shared" si="100"/>
        <v>V+50</v>
      </c>
      <c r="V280" s="86">
        <f t="shared" si="101"/>
        <v>12114</v>
      </c>
      <c r="W280" t="str">
        <f t="shared" si="102"/>
        <v>MOLINS</v>
      </c>
      <c r="X280" t="str">
        <f t="shared" si="103"/>
        <v/>
      </c>
      <c r="Z280" s="79">
        <v>12114</v>
      </c>
      <c r="AA280" s="80" t="s">
        <v>465</v>
      </c>
      <c r="AB280" s="80" t="s">
        <v>515</v>
      </c>
      <c r="AC280" s="80" t="s">
        <v>72</v>
      </c>
      <c r="AD280" s="80" t="s">
        <v>368</v>
      </c>
      <c r="AE280" s="80" t="s">
        <v>255</v>
      </c>
      <c r="AF280" s="80" t="s">
        <v>62</v>
      </c>
      <c r="AG280" s="81">
        <v>1971</v>
      </c>
      <c r="AH280" s="79">
        <v>31319</v>
      </c>
      <c r="AJ280" t="s">
        <v>526</v>
      </c>
      <c r="AK280">
        <v>301</v>
      </c>
      <c r="AM280" t="s">
        <v>517</v>
      </c>
    </row>
    <row r="281" spans="4:39" x14ac:dyDescent="0.25">
      <c r="D281" s="46">
        <f t="shared" si="87"/>
        <v>400</v>
      </c>
      <c r="E281" s="46" t="str">
        <f t="shared" si="88"/>
        <v>ESP</v>
      </c>
      <c r="F281" s="46">
        <f t="shared" si="89"/>
        <v>303</v>
      </c>
      <c r="G281" s="46" t="str">
        <f t="shared" si="90"/>
        <v>A1</v>
      </c>
      <c r="H281" s="46" t="str">
        <f t="shared" si="91"/>
        <v>OLIVERA Felipe</v>
      </c>
      <c r="I281" s="46" t="str">
        <f t="shared" si="92"/>
        <v>V+50</v>
      </c>
      <c r="J281" s="46">
        <f t="shared" si="93"/>
        <v>400</v>
      </c>
      <c r="K281" s="46" t="str">
        <f t="shared" si="94"/>
        <v>PARETS</v>
      </c>
      <c r="L281" s="46" t="str">
        <f t="shared" si="95"/>
        <v/>
      </c>
      <c r="P281">
        <v>279</v>
      </c>
      <c r="Q281" t="str">
        <f t="shared" si="96"/>
        <v>ESP</v>
      </c>
      <c r="R281">
        <f t="shared" si="97"/>
        <v>303</v>
      </c>
      <c r="S281" t="str">
        <f t="shared" si="98"/>
        <v>A1</v>
      </c>
      <c r="T281" t="str">
        <f t="shared" si="99"/>
        <v>OLIVERA Felipe</v>
      </c>
      <c r="U281" t="str">
        <f t="shared" si="100"/>
        <v>V+50</v>
      </c>
      <c r="V281" s="86">
        <f t="shared" si="101"/>
        <v>400</v>
      </c>
      <c r="W281" t="str">
        <f t="shared" si="102"/>
        <v>PARETS</v>
      </c>
      <c r="X281" t="str">
        <f t="shared" si="103"/>
        <v/>
      </c>
      <c r="Z281" s="79">
        <v>400</v>
      </c>
      <c r="AA281" s="80" t="s">
        <v>466</v>
      </c>
      <c r="AB281" s="80" t="s">
        <v>515</v>
      </c>
      <c r="AC281" s="80" t="s">
        <v>56</v>
      </c>
      <c r="AD281" s="80" t="s">
        <v>368</v>
      </c>
      <c r="AE281" s="80" t="s">
        <v>136</v>
      </c>
      <c r="AF281" s="80" t="s">
        <v>62</v>
      </c>
      <c r="AG281" s="81">
        <v>1962</v>
      </c>
      <c r="AH281" s="79"/>
      <c r="AJ281" t="s">
        <v>526</v>
      </c>
      <c r="AK281">
        <v>303</v>
      </c>
      <c r="AM281" t="s">
        <v>517</v>
      </c>
    </row>
    <row r="282" spans="4:39" x14ac:dyDescent="0.25">
      <c r="D282" s="46">
        <f t="shared" si="87"/>
        <v>755</v>
      </c>
      <c r="E282" s="46" t="str">
        <f t="shared" si="88"/>
        <v>ESP</v>
      </c>
      <c r="F282" s="46">
        <f t="shared" si="89"/>
        <v>303</v>
      </c>
      <c r="G282" s="46" t="str">
        <f t="shared" si="90"/>
        <v>A1</v>
      </c>
      <c r="H282" s="46" t="str">
        <f t="shared" si="91"/>
        <v>MOLINA Miguel</v>
      </c>
      <c r="I282" s="46" t="str">
        <f t="shared" si="92"/>
        <v>V+40</v>
      </c>
      <c r="J282" s="46">
        <f t="shared" si="93"/>
        <v>755</v>
      </c>
      <c r="K282" s="46" t="str">
        <f t="shared" si="94"/>
        <v>PARETS</v>
      </c>
      <c r="L282" s="46" t="str">
        <f t="shared" si="95"/>
        <v/>
      </c>
      <c r="P282">
        <v>280</v>
      </c>
      <c r="Q282" t="str">
        <f t="shared" si="96"/>
        <v>ESP</v>
      </c>
      <c r="R282">
        <f t="shared" si="97"/>
        <v>303</v>
      </c>
      <c r="S282" t="str">
        <f t="shared" si="98"/>
        <v>A1</v>
      </c>
      <c r="T282" t="str">
        <f t="shared" si="99"/>
        <v>MOLINA Miguel</v>
      </c>
      <c r="U282" t="str">
        <f t="shared" si="100"/>
        <v>V+40</v>
      </c>
      <c r="V282" s="86">
        <f t="shared" si="101"/>
        <v>755</v>
      </c>
      <c r="W282" t="str">
        <f t="shared" si="102"/>
        <v>PARETS</v>
      </c>
      <c r="X282" t="str">
        <f t="shared" si="103"/>
        <v/>
      </c>
      <c r="Z282" s="79">
        <v>755</v>
      </c>
      <c r="AA282" s="80" t="s">
        <v>138</v>
      </c>
      <c r="AB282" s="80" t="s">
        <v>515</v>
      </c>
      <c r="AC282" s="80" t="s">
        <v>56</v>
      </c>
      <c r="AD282" s="80" t="s">
        <v>376</v>
      </c>
      <c r="AE282" s="80" t="s">
        <v>136</v>
      </c>
      <c r="AF282" s="80" t="s">
        <v>62</v>
      </c>
      <c r="AG282" s="81">
        <v>1975</v>
      </c>
      <c r="AH282" s="79"/>
      <c r="AJ282" t="s">
        <v>526</v>
      </c>
      <c r="AK282">
        <v>303</v>
      </c>
      <c r="AM282" t="s">
        <v>517</v>
      </c>
    </row>
    <row r="283" spans="4:39" x14ac:dyDescent="0.25">
      <c r="D283" s="46">
        <f t="shared" si="87"/>
        <v>1996</v>
      </c>
      <c r="E283" s="46" t="str">
        <f t="shared" si="88"/>
        <v>ESP</v>
      </c>
      <c r="F283" s="46">
        <f t="shared" si="89"/>
        <v>303</v>
      </c>
      <c r="G283" s="46" t="str">
        <f t="shared" si="90"/>
        <v>A1</v>
      </c>
      <c r="H283" s="46" t="str">
        <f t="shared" si="91"/>
        <v>MONTAÑANA Hector</v>
      </c>
      <c r="I283" s="46" t="str">
        <f t="shared" si="92"/>
        <v>V+40</v>
      </c>
      <c r="J283" s="46">
        <f t="shared" si="93"/>
        <v>1996</v>
      </c>
      <c r="K283" s="46" t="str">
        <f t="shared" si="94"/>
        <v>PARETS</v>
      </c>
      <c r="L283" s="46" t="str">
        <f t="shared" si="95"/>
        <v/>
      </c>
      <c r="P283">
        <v>281</v>
      </c>
      <c r="Q283" t="str">
        <f t="shared" si="96"/>
        <v>ESP</v>
      </c>
      <c r="R283">
        <f t="shared" si="97"/>
        <v>303</v>
      </c>
      <c r="S283" t="str">
        <f t="shared" si="98"/>
        <v>A1</v>
      </c>
      <c r="T283" t="str">
        <f t="shared" si="99"/>
        <v>MONTAÑANA Hector</v>
      </c>
      <c r="U283" t="str">
        <f t="shared" si="100"/>
        <v>V+40</v>
      </c>
      <c r="V283" s="86">
        <f t="shared" si="101"/>
        <v>1996</v>
      </c>
      <c r="W283" t="str">
        <f t="shared" si="102"/>
        <v>PARETS</v>
      </c>
      <c r="X283" t="str">
        <f t="shared" si="103"/>
        <v/>
      </c>
      <c r="Z283" s="79">
        <v>1996</v>
      </c>
      <c r="AA283" s="80" t="s">
        <v>139</v>
      </c>
      <c r="AB283" s="80" t="s">
        <v>515</v>
      </c>
      <c r="AC283" s="80" t="s">
        <v>56</v>
      </c>
      <c r="AD283" s="80" t="s">
        <v>376</v>
      </c>
      <c r="AE283" s="80" t="s">
        <v>136</v>
      </c>
      <c r="AF283" s="80" t="s">
        <v>62</v>
      </c>
      <c r="AG283" s="81">
        <v>1972</v>
      </c>
      <c r="AH283" s="79"/>
      <c r="AJ283" t="s">
        <v>526</v>
      </c>
      <c r="AK283">
        <v>303</v>
      </c>
      <c r="AM283" t="s">
        <v>517</v>
      </c>
    </row>
    <row r="284" spans="4:39" x14ac:dyDescent="0.25">
      <c r="D284" s="46">
        <f t="shared" si="87"/>
        <v>5081</v>
      </c>
      <c r="E284" s="46" t="str">
        <f t="shared" si="88"/>
        <v>ESP</v>
      </c>
      <c r="F284" s="46">
        <f t="shared" si="89"/>
        <v>303</v>
      </c>
      <c r="G284" s="46" t="str">
        <f t="shared" si="90"/>
        <v>A1</v>
      </c>
      <c r="H284" s="46" t="str">
        <f t="shared" si="91"/>
        <v>MARIN Victor</v>
      </c>
      <c r="I284" s="46" t="str">
        <f t="shared" si="92"/>
        <v>SEN</v>
      </c>
      <c r="J284" s="46">
        <f t="shared" si="93"/>
        <v>5081</v>
      </c>
      <c r="K284" s="46" t="str">
        <f t="shared" si="94"/>
        <v>PARETS</v>
      </c>
      <c r="L284" s="46" t="str">
        <f t="shared" si="95"/>
        <v/>
      </c>
      <c r="P284">
        <v>282</v>
      </c>
      <c r="Q284" t="str">
        <f t="shared" si="96"/>
        <v>ESP</v>
      </c>
      <c r="R284">
        <f t="shared" si="97"/>
        <v>303</v>
      </c>
      <c r="S284" t="str">
        <f t="shared" si="98"/>
        <v>A1</v>
      </c>
      <c r="T284" t="str">
        <f t="shared" si="99"/>
        <v>MARIN Victor</v>
      </c>
      <c r="U284" t="str">
        <f t="shared" si="100"/>
        <v>SEN</v>
      </c>
      <c r="V284" s="86">
        <f t="shared" si="101"/>
        <v>5081</v>
      </c>
      <c r="W284" t="str">
        <f t="shared" si="102"/>
        <v>PARETS</v>
      </c>
      <c r="X284" t="str">
        <f t="shared" si="103"/>
        <v/>
      </c>
      <c r="Z284" s="79">
        <v>5081</v>
      </c>
      <c r="AA284" s="80" t="s">
        <v>137</v>
      </c>
      <c r="AB284" s="80" t="s">
        <v>515</v>
      </c>
      <c r="AC284" s="80" t="s">
        <v>56</v>
      </c>
      <c r="AD284" s="80" t="s">
        <v>64</v>
      </c>
      <c r="AE284" s="80" t="s">
        <v>136</v>
      </c>
      <c r="AF284" s="80" t="s">
        <v>62</v>
      </c>
      <c r="AG284" s="81">
        <v>1995</v>
      </c>
      <c r="AH284" s="79"/>
      <c r="AJ284" t="s">
        <v>526</v>
      </c>
      <c r="AK284">
        <v>303</v>
      </c>
      <c r="AM284" t="s">
        <v>517</v>
      </c>
    </row>
    <row r="285" spans="4:39" x14ac:dyDescent="0.25">
      <c r="D285" s="46">
        <f t="shared" si="87"/>
        <v>6212</v>
      </c>
      <c r="E285" s="46" t="str">
        <f t="shared" si="88"/>
        <v>ESP</v>
      </c>
      <c r="F285" s="46">
        <f t="shared" si="89"/>
        <v>303</v>
      </c>
      <c r="G285" s="46" t="str">
        <f t="shared" si="90"/>
        <v>A1</v>
      </c>
      <c r="H285" s="46" t="str">
        <f t="shared" si="91"/>
        <v>OLIVERA Clara-Jonia</v>
      </c>
      <c r="I285" s="46" t="str">
        <f t="shared" si="92"/>
        <v>JUV-3</v>
      </c>
      <c r="J285" s="46">
        <f t="shared" si="93"/>
        <v>6212</v>
      </c>
      <c r="K285" s="46" t="str">
        <f t="shared" si="94"/>
        <v>PARETS</v>
      </c>
      <c r="L285" s="46" t="str">
        <f t="shared" si="95"/>
        <v/>
      </c>
      <c r="P285">
        <v>283</v>
      </c>
      <c r="Q285" t="str">
        <f t="shared" si="96"/>
        <v>ESP</v>
      </c>
      <c r="R285">
        <f t="shared" si="97"/>
        <v>303</v>
      </c>
      <c r="S285" t="str">
        <f t="shared" si="98"/>
        <v>A1</v>
      </c>
      <c r="T285" t="str">
        <f t="shared" si="99"/>
        <v>OLIVERA Clara-Jonia</v>
      </c>
      <c r="U285" t="str">
        <f t="shared" si="100"/>
        <v>JUV-3</v>
      </c>
      <c r="V285" s="86">
        <f t="shared" si="101"/>
        <v>6212</v>
      </c>
      <c r="W285" t="str">
        <f t="shared" si="102"/>
        <v>PARETS</v>
      </c>
      <c r="X285" t="str">
        <f t="shared" si="103"/>
        <v/>
      </c>
      <c r="Z285" s="79">
        <v>6212</v>
      </c>
      <c r="AA285" s="80" t="s">
        <v>140</v>
      </c>
      <c r="AB285" s="80" t="s">
        <v>516</v>
      </c>
      <c r="AC285" s="80" t="s">
        <v>56</v>
      </c>
      <c r="AD285" s="80" t="s">
        <v>375</v>
      </c>
      <c r="AE285" s="80" t="s">
        <v>136</v>
      </c>
      <c r="AF285" s="80" t="s">
        <v>62</v>
      </c>
      <c r="AG285" s="81">
        <v>2003</v>
      </c>
      <c r="AH285" s="79"/>
      <c r="AJ285" t="s">
        <v>526</v>
      </c>
      <c r="AK285">
        <v>303</v>
      </c>
      <c r="AM285" t="s">
        <v>517</v>
      </c>
    </row>
    <row r="286" spans="4:39" x14ac:dyDescent="0.25">
      <c r="D286" s="46">
        <f t="shared" si="87"/>
        <v>6233</v>
      </c>
      <c r="E286" s="46" t="str">
        <f t="shared" si="88"/>
        <v>ESP</v>
      </c>
      <c r="F286" s="46">
        <f t="shared" si="89"/>
        <v>303</v>
      </c>
      <c r="G286" s="46" t="str">
        <f t="shared" si="90"/>
        <v>A1</v>
      </c>
      <c r="H286" s="46" t="str">
        <f t="shared" si="91"/>
        <v>MARIN Marc</v>
      </c>
      <c r="I286" s="46" t="str">
        <f t="shared" si="92"/>
        <v>S21-1</v>
      </c>
      <c r="J286" s="46">
        <f t="shared" si="93"/>
        <v>6233</v>
      </c>
      <c r="K286" s="46" t="str">
        <f t="shared" si="94"/>
        <v>PARETS</v>
      </c>
      <c r="L286" s="46" t="str">
        <f t="shared" si="95"/>
        <v/>
      </c>
      <c r="P286">
        <v>284</v>
      </c>
      <c r="Q286" t="str">
        <f t="shared" si="96"/>
        <v>ESP</v>
      </c>
      <c r="R286">
        <f t="shared" si="97"/>
        <v>303</v>
      </c>
      <c r="S286" t="str">
        <f t="shared" si="98"/>
        <v>A1</v>
      </c>
      <c r="T286" t="str">
        <f t="shared" si="99"/>
        <v>MARIN Marc</v>
      </c>
      <c r="U286" t="str">
        <f t="shared" si="100"/>
        <v>S21-1</v>
      </c>
      <c r="V286" s="86">
        <f t="shared" si="101"/>
        <v>6233</v>
      </c>
      <c r="W286" t="str">
        <f t="shared" si="102"/>
        <v>PARETS</v>
      </c>
      <c r="X286" t="str">
        <f t="shared" si="103"/>
        <v/>
      </c>
      <c r="Z286" s="79">
        <v>6233</v>
      </c>
      <c r="AA286" s="80" t="s">
        <v>135</v>
      </c>
      <c r="AB286" s="80" t="s">
        <v>515</v>
      </c>
      <c r="AC286" s="80" t="s">
        <v>56</v>
      </c>
      <c r="AD286" s="80" t="s">
        <v>377</v>
      </c>
      <c r="AE286" s="80" t="s">
        <v>136</v>
      </c>
      <c r="AF286" s="80" t="s">
        <v>62</v>
      </c>
      <c r="AG286" s="81">
        <v>2002</v>
      </c>
      <c r="AH286" s="79"/>
      <c r="AJ286" t="s">
        <v>526</v>
      </c>
      <c r="AK286">
        <v>303</v>
      </c>
      <c r="AM286" t="s">
        <v>517</v>
      </c>
    </row>
    <row r="287" spans="4:39" x14ac:dyDescent="0.25">
      <c r="D287" s="46">
        <f t="shared" si="87"/>
        <v>915</v>
      </c>
      <c r="E287" s="46" t="str">
        <f t="shared" si="88"/>
        <v>ESP</v>
      </c>
      <c r="F287" s="46">
        <f t="shared" si="89"/>
        <v>304</v>
      </c>
      <c r="G287" s="46" t="str">
        <f t="shared" si="90"/>
        <v>A2</v>
      </c>
      <c r="H287" s="46" t="str">
        <f t="shared" si="91"/>
        <v>ANDRADE Josep Lluís</v>
      </c>
      <c r="I287" s="46" t="str">
        <f t="shared" si="92"/>
        <v>V+40</v>
      </c>
      <c r="J287" s="46">
        <f t="shared" si="93"/>
        <v>915</v>
      </c>
      <c r="K287" s="46" t="str">
        <f t="shared" si="94"/>
        <v>BORGES</v>
      </c>
      <c r="L287" s="46" t="str">
        <f t="shared" si="95"/>
        <v/>
      </c>
      <c r="P287">
        <v>285</v>
      </c>
      <c r="Q287" t="str">
        <f t="shared" si="96"/>
        <v>ESP</v>
      </c>
      <c r="R287">
        <f t="shared" si="97"/>
        <v>304</v>
      </c>
      <c r="S287" t="str">
        <f t="shared" si="98"/>
        <v>A2</v>
      </c>
      <c r="T287" t="str">
        <f t="shared" si="99"/>
        <v>ANDRADE Josep Lluís</v>
      </c>
      <c r="U287" t="str">
        <f t="shared" si="100"/>
        <v>V+40</v>
      </c>
      <c r="V287" s="86">
        <f t="shared" si="101"/>
        <v>915</v>
      </c>
      <c r="W287" t="str">
        <f t="shared" si="102"/>
        <v>BORGES</v>
      </c>
      <c r="X287" t="str">
        <f t="shared" si="103"/>
        <v/>
      </c>
      <c r="Z287" s="79">
        <v>915</v>
      </c>
      <c r="AA287" s="80" t="s">
        <v>335</v>
      </c>
      <c r="AB287" s="80" t="s">
        <v>515</v>
      </c>
      <c r="AC287" s="80" t="s">
        <v>56</v>
      </c>
      <c r="AD287" s="80" t="s">
        <v>376</v>
      </c>
      <c r="AE287" s="80" t="s">
        <v>205</v>
      </c>
      <c r="AF287" s="80" t="s">
        <v>77</v>
      </c>
      <c r="AG287" s="81">
        <v>1979</v>
      </c>
      <c r="AH287" s="79">
        <v>1995</v>
      </c>
      <c r="AJ287" t="s">
        <v>526</v>
      </c>
      <c r="AK287">
        <v>304</v>
      </c>
      <c r="AM287" t="s">
        <v>517</v>
      </c>
    </row>
    <row r="288" spans="4:39" x14ac:dyDescent="0.25">
      <c r="D288" s="46">
        <f t="shared" si="87"/>
        <v>1210</v>
      </c>
      <c r="E288" s="46" t="str">
        <f t="shared" si="88"/>
        <v>ESP</v>
      </c>
      <c r="F288" s="46">
        <f t="shared" si="89"/>
        <v>304</v>
      </c>
      <c r="G288" s="46" t="str">
        <f t="shared" si="90"/>
        <v>A2</v>
      </c>
      <c r="H288" s="46" t="str">
        <f t="shared" si="91"/>
        <v>TORREGROSA Laia</v>
      </c>
      <c r="I288" s="46" t="str">
        <f t="shared" si="92"/>
        <v>SEN</v>
      </c>
      <c r="J288" s="46">
        <f t="shared" si="93"/>
        <v>1210</v>
      </c>
      <c r="K288" s="46" t="str">
        <f t="shared" si="94"/>
        <v>BORGES</v>
      </c>
      <c r="L288" s="46" t="str">
        <f t="shared" si="95"/>
        <v/>
      </c>
      <c r="P288">
        <v>286</v>
      </c>
      <c r="Q288" t="str">
        <f t="shared" si="96"/>
        <v>ESP</v>
      </c>
      <c r="R288">
        <f t="shared" si="97"/>
        <v>304</v>
      </c>
      <c r="S288" t="str">
        <f t="shared" si="98"/>
        <v>A2</v>
      </c>
      <c r="T288" t="str">
        <f t="shared" si="99"/>
        <v>TORREGROSA Laia</v>
      </c>
      <c r="U288" t="str">
        <f t="shared" si="100"/>
        <v>SEN</v>
      </c>
      <c r="V288" s="86">
        <f t="shared" si="101"/>
        <v>1210</v>
      </c>
      <c r="W288" t="str">
        <f t="shared" si="102"/>
        <v>BORGES</v>
      </c>
      <c r="X288" t="str">
        <f t="shared" si="103"/>
        <v/>
      </c>
      <c r="Z288" s="79">
        <v>1210</v>
      </c>
      <c r="AA288" s="80" t="s">
        <v>467</v>
      </c>
      <c r="AB288" s="80" t="s">
        <v>516</v>
      </c>
      <c r="AC288" s="80" t="s">
        <v>56</v>
      </c>
      <c r="AD288" s="80" t="s">
        <v>64</v>
      </c>
      <c r="AE288" s="80" t="s">
        <v>205</v>
      </c>
      <c r="AF288" s="80" t="s">
        <v>77</v>
      </c>
      <c r="AG288" s="81">
        <v>1988</v>
      </c>
      <c r="AH288" s="79">
        <v>3190</v>
      </c>
      <c r="AJ288" t="s">
        <v>526</v>
      </c>
      <c r="AK288">
        <v>304</v>
      </c>
      <c r="AM288" t="s">
        <v>517</v>
      </c>
    </row>
    <row r="289" spans="4:39" x14ac:dyDescent="0.25">
      <c r="D289" s="46">
        <f t="shared" si="87"/>
        <v>2803</v>
      </c>
      <c r="E289" s="46" t="str">
        <f t="shared" si="88"/>
        <v>ESP</v>
      </c>
      <c r="F289" s="46">
        <f t="shared" si="89"/>
        <v>304</v>
      </c>
      <c r="G289" s="46" t="str">
        <f t="shared" si="90"/>
        <v>A2</v>
      </c>
      <c r="H289" s="46" t="str">
        <f t="shared" si="91"/>
        <v>LATORRE Jordi</v>
      </c>
      <c r="I289" s="46" t="str">
        <f t="shared" si="92"/>
        <v>SEN</v>
      </c>
      <c r="J289" s="46">
        <f t="shared" si="93"/>
        <v>2803</v>
      </c>
      <c r="K289" s="46" t="str">
        <f t="shared" si="94"/>
        <v>BORGES</v>
      </c>
      <c r="L289" s="46" t="str">
        <f t="shared" si="95"/>
        <v/>
      </c>
      <c r="P289">
        <v>287</v>
      </c>
      <c r="Q289" t="str">
        <f t="shared" si="96"/>
        <v>ESP</v>
      </c>
      <c r="R289">
        <f t="shared" si="97"/>
        <v>304</v>
      </c>
      <c r="S289" t="str">
        <f t="shared" si="98"/>
        <v>A2</v>
      </c>
      <c r="T289" t="str">
        <f t="shared" si="99"/>
        <v>LATORRE Jordi</v>
      </c>
      <c r="U289" t="str">
        <f t="shared" si="100"/>
        <v>SEN</v>
      </c>
      <c r="V289" s="86">
        <f t="shared" si="101"/>
        <v>2803</v>
      </c>
      <c r="W289" t="str">
        <f t="shared" si="102"/>
        <v>BORGES</v>
      </c>
      <c r="X289" t="str">
        <f t="shared" si="103"/>
        <v/>
      </c>
      <c r="Z289" s="79">
        <v>2803</v>
      </c>
      <c r="AA289" s="80" t="s">
        <v>336</v>
      </c>
      <c r="AB289" s="80" t="s">
        <v>515</v>
      </c>
      <c r="AC289" s="80" t="s">
        <v>56</v>
      </c>
      <c r="AD289" s="80" t="s">
        <v>64</v>
      </c>
      <c r="AE289" s="80" t="s">
        <v>205</v>
      </c>
      <c r="AF289" s="80" t="s">
        <v>77</v>
      </c>
      <c r="AG289" s="81">
        <v>1993</v>
      </c>
      <c r="AH289" s="79">
        <v>8093</v>
      </c>
      <c r="AJ289" t="s">
        <v>526</v>
      </c>
      <c r="AK289">
        <v>304</v>
      </c>
      <c r="AM289" t="s">
        <v>517</v>
      </c>
    </row>
    <row r="290" spans="4:39" x14ac:dyDescent="0.25">
      <c r="D290" s="46">
        <f t="shared" si="87"/>
        <v>3268</v>
      </c>
      <c r="E290" s="46" t="str">
        <f t="shared" si="88"/>
        <v>ESP</v>
      </c>
      <c r="F290" s="46">
        <f t="shared" si="89"/>
        <v>304</v>
      </c>
      <c r="G290" s="46" t="str">
        <f t="shared" si="90"/>
        <v>A1</v>
      </c>
      <c r="H290" s="46" t="str">
        <f t="shared" si="91"/>
        <v>TUDELA Ferran</v>
      </c>
      <c r="I290" s="46" t="str">
        <f t="shared" si="92"/>
        <v>SEN</v>
      </c>
      <c r="J290" s="46">
        <f t="shared" si="93"/>
        <v>3268</v>
      </c>
      <c r="K290" s="46" t="str">
        <f t="shared" si="94"/>
        <v>BORGES</v>
      </c>
      <c r="L290" s="46" t="str">
        <f t="shared" si="95"/>
        <v/>
      </c>
      <c r="P290">
        <v>288</v>
      </c>
      <c r="Q290" t="str">
        <f t="shared" si="96"/>
        <v>ESP</v>
      </c>
      <c r="R290">
        <f t="shared" si="97"/>
        <v>304</v>
      </c>
      <c r="S290" t="str">
        <f t="shared" si="98"/>
        <v>A1</v>
      </c>
      <c r="T290" t="str">
        <f t="shared" si="99"/>
        <v>TUDELA Ferran</v>
      </c>
      <c r="U290" t="str">
        <f t="shared" si="100"/>
        <v>SEN</v>
      </c>
      <c r="V290" s="86">
        <f t="shared" si="101"/>
        <v>3268</v>
      </c>
      <c r="W290" t="str">
        <f t="shared" si="102"/>
        <v>BORGES</v>
      </c>
      <c r="X290" t="str">
        <f t="shared" si="103"/>
        <v/>
      </c>
      <c r="Z290" s="79">
        <v>3268</v>
      </c>
      <c r="AA290" s="80" t="s">
        <v>468</v>
      </c>
      <c r="AB290" s="80" t="s">
        <v>515</v>
      </c>
      <c r="AC290" s="80" t="s">
        <v>56</v>
      </c>
      <c r="AD290" s="80" t="s">
        <v>64</v>
      </c>
      <c r="AE290" s="80" t="s">
        <v>205</v>
      </c>
      <c r="AF290" s="80" t="s">
        <v>62</v>
      </c>
      <c r="AG290" s="81">
        <v>1995</v>
      </c>
      <c r="AH290" s="79">
        <v>10297</v>
      </c>
      <c r="AJ290" t="s">
        <v>526</v>
      </c>
      <c r="AK290">
        <v>304</v>
      </c>
      <c r="AM290" t="s">
        <v>517</v>
      </c>
    </row>
    <row r="291" spans="4:39" x14ac:dyDescent="0.25">
      <c r="D291" s="46">
        <f t="shared" si="87"/>
        <v>4682</v>
      </c>
      <c r="E291" s="46" t="str">
        <f t="shared" si="88"/>
        <v>ESP</v>
      </c>
      <c r="F291" s="46">
        <f t="shared" si="89"/>
        <v>304</v>
      </c>
      <c r="G291" s="46" t="str">
        <f t="shared" si="90"/>
        <v>A1</v>
      </c>
      <c r="H291" s="46" t="str">
        <f t="shared" si="91"/>
        <v>RIBERA Albert</v>
      </c>
      <c r="I291" s="46" t="str">
        <f t="shared" si="92"/>
        <v>SEN</v>
      </c>
      <c r="J291" s="46">
        <f t="shared" si="93"/>
        <v>4682</v>
      </c>
      <c r="K291" s="46" t="str">
        <f t="shared" si="94"/>
        <v>BORGES</v>
      </c>
      <c r="L291" s="46" t="str">
        <f t="shared" si="95"/>
        <v/>
      </c>
      <c r="P291">
        <v>289</v>
      </c>
      <c r="Q291" t="str">
        <f t="shared" si="96"/>
        <v>ESP</v>
      </c>
      <c r="R291">
        <f t="shared" si="97"/>
        <v>304</v>
      </c>
      <c r="S291" t="str">
        <f t="shared" si="98"/>
        <v>A1</v>
      </c>
      <c r="T291" t="str">
        <f t="shared" si="99"/>
        <v>RIBERA Albert</v>
      </c>
      <c r="U291" t="str">
        <f t="shared" si="100"/>
        <v>SEN</v>
      </c>
      <c r="V291" s="86">
        <f t="shared" si="101"/>
        <v>4682</v>
      </c>
      <c r="W291" t="str">
        <f t="shared" si="102"/>
        <v>BORGES</v>
      </c>
      <c r="X291" t="str">
        <f t="shared" si="103"/>
        <v/>
      </c>
      <c r="Z291" s="79">
        <v>4682</v>
      </c>
      <c r="AA291" s="80" t="s">
        <v>215</v>
      </c>
      <c r="AB291" s="80" t="s">
        <v>515</v>
      </c>
      <c r="AC291" s="80" t="s">
        <v>56</v>
      </c>
      <c r="AD291" s="80" t="s">
        <v>64</v>
      </c>
      <c r="AE291" s="80" t="s">
        <v>205</v>
      </c>
      <c r="AF291" s="80" t="s">
        <v>62</v>
      </c>
      <c r="AG291" s="81">
        <v>1996</v>
      </c>
      <c r="AH291" s="79">
        <v>17706</v>
      </c>
      <c r="AJ291" t="s">
        <v>526</v>
      </c>
      <c r="AK291">
        <v>304</v>
      </c>
      <c r="AM291" t="s">
        <v>517</v>
      </c>
    </row>
    <row r="292" spans="4:39" x14ac:dyDescent="0.25">
      <c r="D292" s="46">
        <f t="shared" si="87"/>
        <v>5304</v>
      </c>
      <c r="E292" s="46" t="str">
        <f t="shared" si="88"/>
        <v>ESP</v>
      </c>
      <c r="F292" s="46">
        <f t="shared" si="89"/>
        <v>304</v>
      </c>
      <c r="G292" s="46" t="str">
        <f t="shared" si="90"/>
        <v>A2</v>
      </c>
      <c r="H292" s="46" t="str">
        <f t="shared" si="91"/>
        <v>SOLANS Vinyet</v>
      </c>
      <c r="I292" s="46" t="str">
        <f t="shared" si="92"/>
        <v>S21-1</v>
      </c>
      <c r="J292" s="46">
        <f t="shared" si="93"/>
        <v>5304</v>
      </c>
      <c r="K292" s="46" t="str">
        <f t="shared" si="94"/>
        <v>BORGES</v>
      </c>
      <c r="L292" s="46" t="str">
        <f t="shared" si="95"/>
        <v/>
      </c>
      <c r="P292">
        <v>290</v>
      </c>
      <c r="Q292" t="str">
        <f t="shared" si="96"/>
        <v>ESP</v>
      </c>
      <c r="R292">
        <f t="shared" si="97"/>
        <v>304</v>
      </c>
      <c r="S292" t="str">
        <f t="shared" si="98"/>
        <v>A2</v>
      </c>
      <c r="T292" t="str">
        <f t="shared" si="99"/>
        <v>SOLANS Vinyet</v>
      </c>
      <c r="U292" t="str">
        <f t="shared" si="100"/>
        <v>S21-1</v>
      </c>
      <c r="V292" s="86">
        <f t="shared" si="101"/>
        <v>5304</v>
      </c>
      <c r="W292" t="str">
        <f t="shared" si="102"/>
        <v>BORGES</v>
      </c>
      <c r="X292" t="str">
        <f t="shared" si="103"/>
        <v/>
      </c>
      <c r="Z292" s="79">
        <v>5304</v>
      </c>
      <c r="AA292" s="80" t="s">
        <v>469</v>
      </c>
      <c r="AB292" s="80" t="s">
        <v>516</v>
      </c>
      <c r="AC292" s="80" t="s">
        <v>56</v>
      </c>
      <c r="AD292" s="80" t="s">
        <v>377</v>
      </c>
      <c r="AE292" s="80" t="s">
        <v>205</v>
      </c>
      <c r="AF292" s="80" t="s">
        <v>77</v>
      </c>
      <c r="AG292" s="81">
        <v>2002</v>
      </c>
      <c r="AH292" s="79">
        <v>18122</v>
      </c>
      <c r="AJ292" t="s">
        <v>526</v>
      </c>
      <c r="AK292">
        <v>304</v>
      </c>
      <c r="AM292" t="s">
        <v>517</v>
      </c>
    </row>
    <row r="293" spans="4:39" x14ac:dyDescent="0.25">
      <c r="D293" s="46">
        <f t="shared" si="87"/>
        <v>5305</v>
      </c>
      <c r="E293" s="46" t="str">
        <f t="shared" si="88"/>
        <v>ESP</v>
      </c>
      <c r="F293" s="46">
        <f t="shared" si="89"/>
        <v>304</v>
      </c>
      <c r="G293" s="46" t="str">
        <f t="shared" si="90"/>
        <v>A2</v>
      </c>
      <c r="H293" s="46" t="str">
        <f t="shared" si="91"/>
        <v>SOLANS Edna</v>
      </c>
      <c r="I293" s="46" t="str">
        <f t="shared" si="92"/>
        <v>JUV-2</v>
      </c>
      <c r="J293" s="46">
        <f t="shared" si="93"/>
        <v>5305</v>
      </c>
      <c r="K293" s="46" t="str">
        <f t="shared" si="94"/>
        <v>BORGES</v>
      </c>
      <c r="L293" s="46" t="str">
        <f t="shared" si="95"/>
        <v/>
      </c>
      <c r="P293">
        <v>291</v>
      </c>
      <c r="Q293" t="str">
        <f t="shared" si="96"/>
        <v>ESP</v>
      </c>
      <c r="R293">
        <f t="shared" si="97"/>
        <v>304</v>
      </c>
      <c r="S293" t="str">
        <f t="shared" si="98"/>
        <v>A2</v>
      </c>
      <c r="T293" t="str">
        <f t="shared" si="99"/>
        <v>SOLANS Edna</v>
      </c>
      <c r="U293" t="str">
        <f t="shared" si="100"/>
        <v>JUV-2</v>
      </c>
      <c r="V293" s="86">
        <f t="shared" si="101"/>
        <v>5305</v>
      </c>
      <c r="W293" t="str">
        <f t="shared" si="102"/>
        <v>BORGES</v>
      </c>
      <c r="X293" t="str">
        <f t="shared" si="103"/>
        <v/>
      </c>
      <c r="Z293" s="79">
        <v>5305</v>
      </c>
      <c r="AA293" s="80" t="s">
        <v>217</v>
      </c>
      <c r="AB293" s="80" t="s">
        <v>516</v>
      </c>
      <c r="AC293" s="80" t="s">
        <v>56</v>
      </c>
      <c r="AD293" s="80" t="s">
        <v>380</v>
      </c>
      <c r="AE293" s="80" t="s">
        <v>205</v>
      </c>
      <c r="AF293" s="80" t="s">
        <v>77</v>
      </c>
      <c r="AG293" s="81">
        <v>2004</v>
      </c>
      <c r="AH293" s="79" t="s">
        <v>517</v>
      </c>
      <c r="AJ293" t="s">
        <v>526</v>
      </c>
      <c r="AK293">
        <v>304</v>
      </c>
      <c r="AM293" t="s">
        <v>517</v>
      </c>
    </row>
    <row r="294" spans="4:39" x14ac:dyDescent="0.25">
      <c r="D294" s="46">
        <f t="shared" si="87"/>
        <v>6624</v>
      </c>
      <c r="E294" s="46" t="str">
        <f t="shared" si="88"/>
        <v>ESP</v>
      </c>
      <c r="F294" s="46">
        <f t="shared" si="89"/>
        <v>304</v>
      </c>
      <c r="G294" s="46" t="str">
        <f t="shared" si="90"/>
        <v>B</v>
      </c>
      <c r="H294" s="46" t="str">
        <f t="shared" si="91"/>
        <v>BENET Roger</v>
      </c>
      <c r="I294" s="46" t="str">
        <f t="shared" si="92"/>
        <v>ALE-1</v>
      </c>
      <c r="J294" s="46">
        <f t="shared" si="93"/>
        <v>6624</v>
      </c>
      <c r="K294" s="46" t="str">
        <f t="shared" si="94"/>
        <v>BORGES</v>
      </c>
      <c r="L294" s="46" t="str">
        <f t="shared" si="95"/>
        <v/>
      </c>
      <c r="P294">
        <v>292</v>
      </c>
      <c r="Q294" t="str">
        <f t="shared" si="96"/>
        <v>ESP</v>
      </c>
      <c r="R294">
        <f t="shared" si="97"/>
        <v>304</v>
      </c>
      <c r="S294" t="str">
        <f t="shared" si="98"/>
        <v>B</v>
      </c>
      <c r="T294" t="str">
        <f t="shared" si="99"/>
        <v>BENET Roger</v>
      </c>
      <c r="U294" t="str">
        <f t="shared" si="100"/>
        <v>ALE-1</v>
      </c>
      <c r="V294" s="86">
        <f t="shared" si="101"/>
        <v>6624</v>
      </c>
      <c r="W294" t="str">
        <f t="shared" si="102"/>
        <v>BORGES</v>
      </c>
      <c r="X294" t="str">
        <f t="shared" si="103"/>
        <v/>
      </c>
      <c r="Z294" s="79">
        <v>6624</v>
      </c>
      <c r="AA294" s="80" t="s">
        <v>208</v>
      </c>
      <c r="AB294" s="80" t="s">
        <v>515</v>
      </c>
      <c r="AC294" s="80" t="s">
        <v>56</v>
      </c>
      <c r="AD294" s="80" t="s">
        <v>379</v>
      </c>
      <c r="AE294" s="80" t="s">
        <v>205</v>
      </c>
      <c r="AF294" s="80" t="s">
        <v>16</v>
      </c>
      <c r="AG294" s="81">
        <v>2009</v>
      </c>
      <c r="AH294" s="79" t="s">
        <v>517</v>
      </c>
      <c r="AJ294" t="s">
        <v>526</v>
      </c>
      <c r="AK294">
        <v>304</v>
      </c>
      <c r="AM294" t="s">
        <v>517</v>
      </c>
    </row>
    <row r="295" spans="4:39" x14ac:dyDescent="0.25">
      <c r="D295" s="46">
        <f t="shared" si="87"/>
        <v>7300</v>
      </c>
      <c r="E295" s="46" t="str">
        <f t="shared" si="88"/>
        <v>ESP</v>
      </c>
      <c r="F295" s="46">
        <f t="shared" si="89"/>
        <v>304</v>
      </c>
      <c r="G295" s="46" t="str">
        <f t="shared" si="90"/>
        <v>A2</v>
      </c>
      <c r="H295" s="46" t="str">
        <f t="shared" si="91"/>
        <v>LOPEZ Adam</v>
      </c>
      <c r="I295" s="46" t="str">
        <f t="shared" si="92"/>
        <v>JUV-1</v>
      </c>
      <c r="J295" s="46">
        <f t="shared" si="93"/>
        <v>7300</v>
      </c>
      <c r="K295" s="46" t="str">
        <f t="shared" si="94"/>
        <v>BORGES</v>
      </c>
      <c r="L295" s="46" t="str">
        <f t="shared" si="95"/>
        <v/>
      </c>
      <c r="P295">
        <v>293</v>
      </c>
      <c r="Q295" t="str">
        <f t="shared" si="96"/>
        <v>ESP</v>
      </c>
      <c r="R295">
        <f t="shared" si="97"/>
        <v>304</v>
      </c>
      <c r="S295" t="str">
        <f t="shared" si="98"/>
        <v>A2</v>
      </c>
      <c r="T295" t="str">
        <f t="shared" si="99"/>
        <v>LOPEZ Adam</v>
      </c>
      <c r="U295" t="str">
        <f t="shared" si="100"/>
        <v>JUV-1</v>
      </c>
      <c r="V295" s="86">
        <f t="shared" si="101"/>
        <v>7300</v>
      </c>
      <c r="W295" t="str">
        <f t="shared" si="102"/>
        <v>BORGES</v>
      </c>
      <c r="X295" t="str">
        <f t="shared" si="103"/>
        <v/>
      </c>
      <c r="Z295" s="79">
        <v>7300</v>
      </c>
      <c r="AA295" s="80" t="s">
        <v>212</v>
      </c>
      <c r="AB295" s="80" t="s">
        <v>515</v>
      </c>
      <c r="AC295" s="80" t="s">
        <v>56</v>
      </c>
      <c r="AD295" s="80" t="s">
        <v>373</v>
      </c>
      <c r="AE295" s="80" t="s">
        <v>205</v>
      </c>
      <c r="AF295" s="80" t="s">
        <v>77</v>
      </c>
      <c r="AG295" s="81">
        <v>2005</v>
      </c>
      <c r="AH295" s="79" t="s">
        <v>517</v>
      </c>
      <c r="AJ295" t="s">
        <v>526</v>
      </c>
      <c r="AK295">
        <v>304</v>
      </c>
      <c r="AM295" t="s">
        <v>517</v>
      </c>
    </row>
    <row r="296" spans="4:39" x14ac:dyDescent="0.25">
      <c r="D296" s="46">
        <f t="shared" si="87"/>
        <v>10406</v>
      </c>
      <c r="E296" s="46" t="str">
        <f t="shared" si="88"/>
        <v>ESP</v>
      </c>
      <c r="F296" s="46">
        <f t="shared" si="89"/>
        <v>304</v>
      </c>
      <c r="G296" s="46" t="str">
        <f t="shared" si="90"/>
        <v>A1</v>
      </c>
      <c r="H296" s="46" t="str">
        <f t="shared" si="91"/>
        <v>MÜLLER Luca Pau</v>
      </c>
      <c r="I296" s="46" t="str">
        <f t="shared" si="92"/>
        <v>S21-1</v>
      </c>
      <c r="J296" s="46">
        <f t="shared" si="93"/>
        <v>10406</v>
      </c>
      <c r="K296" s="46" t="str">
        <f t="shared" si="94"/>
        <v>BORGES</v>
      </c>
      <c r="L296" s="46" t="str">
        <f t="shared" si="95"/>
        <v/>
      </c>
      <c r="P296">
        <v>294</v>
      </c>
      <c r="Q296" t="str">
        <f t="shared" si="96"/>
        <v>ESP</v>
      </c>
      <c r="R296">
        <f t="shared" si="97"/>
        <v>304</v>
      </c>
      <c r="S296" t="str">
        <f t="shared" si="98"/>
        <v>A1</v>
      </c>
      <c r="T296" t="str">
        <f t="shared" si="99"/>
        <v>MÜLLER Luca Pau</v>
      </c>
      <c r="U296" t="str">
        <f t="shared" si="100"/>
        <v>S21-1</v>
      </c>
      <c r="V296" s="86">
        <f t="shared" si="101"/>
        <v>10406</v>
      </c>
      <c r="W296" t="str">
        <f t="shared" si="102"/>
        <v>BORGES</v>
      </c>
      <c r="X296" t="str">
        <f t="shared" si="103"/>
        <v/>
      </c>
      <c r="Z296" s="79">
        <v>10406</v>
      </c>
      <c r="AA296" s="80" t="s">
        <v>214</v>
      </c>
      <c r="AB296" s="80" t="s">
        <v>515</v>
      </c>
      <c r="AC296" s="80" t="s">
        <v>56</v>
      </c>
      <c r="AD296" s="80" t="s">
        <v>377</v>
      </c>
      <c r="AE296" s="80" t="s">
        <v>205</v>
      </c>
      <c r="AF296" s="80" t="s">
        <v>62</v>
      </c>
      <c r="AG296" s="81">
        <v>2002</v>
      </c>
      <c r="AH296" s="79" t="s">
        <v>517</v>
      </c>
      <c r="AJ296" t="s">
        <v>526</v>
      </c>
      <c r="AK296">
        <v>304</v>
      </c>
      <c r="AM296" t="s">
        <v>517</v>
      </c>
    </row>
    <row r="297" spans="4:39" x14ac:dyDescent="0.25">
      <c r="D297" s="46">
        <f t="shared" si="87"/>
        <v>10969</v>
      </c>
      <c r="E297" s="46" t="str">
        <f t="shared" si="88"/>
        <v>ESP</v>
      </c>
      <c r="F297" s="46">
        <f t="shared" si="89"/>
        <v>304</v>
      </c>
      <c r="G297" s="46" t="str">
        <f t="shared" si="90"/>
        <v>B</v>
      </c>
      <c r="H297" s="46" t="str">
        <f t="shared" si="91"/>
        <v>AMILL Marc</v>
      </c>
      <c r="I297" s="46" t="str">
        <f t="shared" si="92"/>
        <v>INF-1</v>
      </c>
      <c r="J297" s="46">
        <f t="shared" si="93"/>
        <v>10969</v>
      </c>
      <c r="K297" s="46" t="str">
        <f t="shared" si="94"/>
        <v>BORGES</v>
      </c>
      <c r="L297" s="46" t="str">
        <f t="shared" si="95"/>
        <v/>
      </c>
      <c r="P297">
        <v>295</v>
      </c>
      <c r="Q297" t="str">
        <f t="shared" si="96"/>
        <v>ESP</v>
      </c>
      <c r="R297">
        <f t="shared" si="97"/>
        <v>304</v>
      </c>
      <c r="S297" t="str">
        <f t="shared" si="98"/>
        <v>B</v>
      </c>
      <c r="T297" t="str">
        <f t="shared" si="99"/>
        <v>AMILL Marc</v>
      </c>
      <c r="U297" t="str">
        <f t="shared" si="100"/>
        <v>INF-1</v>
      </c>
      <c r="V297" s="86">
        <f t="shared" si="101"/>
        <v>10969</v>
      </c>
      <c r="W297" t="str">
        <f t="shared" si="102"/>
        <v>BORGES</v>
      </c>
      <c r="X297" t="str">
        <f t="shared" si="103"/>
        <v/>
      </c>
      <c r="Z297" s="79">
        <v>10969</v>
      </c>
      <c r="AA297" s="80" t="s">
        <v>206</v>
      </c>
      <c r="AB297" s="80" t="s">
        <v>515</v>
      </c>
      <c r="AC297" s="80" t="s">
        <v>56</v>
      </c>
      <c r="AD297" s="80" t="s">
        <v>370</v>
      </c>
      <c r="AE297" s="80" t="s">
        <v>205</v>
      </c>
      <c r="AF297" s="80" t="s">
        <v>16</v>
      </c>
      <c r="AG297" s="81">
        <v>2007</v>
      </c>
      <c r="AH297" s="79" t="s">
        <v>517</v>
      </c>
      <c r="AJ297" t="s">
        <v>526</v>
      </c>
      <c r="AK297">
        <v>304</v>
      </c>
      <c r="AM297" t="s">
        <v>517</v>
      </c>
    </row>
    <row r="298" spans="4:39" x14ac:dyDescent="0.25">
      <c r="D298" s="46">
        <f t="shared" si="87"/>
        <v>11516</v>
      </c>
      <c r="E298" s="46" t="str">
        <f t="shared" si="88"/>
        <v>ESP</v>
      </c>
      <c r="F298" s="46">
        <f t="shared" si="89"/>
        <v>304</v>
      </c>
      <c r="G298" s="46" t="str">
        <f t="shared" si="90"/>
        <v>B</v>
      </c>
      <c r="H298" s="46" t="str">
        <f t="shared" si="91"/>
        <v>MORENO Gerard</v>
      </c>
      <c r="I298" s="46" t="str">
        <f t="shared" si="92"/>
        <v>BEN-1</v>
      </c>
      <c r="J298" s="46">
        <f t="shared" si="93"/>
        <v>11516</v>
      </c>
      <c r="K298" s="46" t="str">
        <f t="shared" si="94"/>
        <v>BORGES</v>
      </c>
      <c r="L298" s="46" t="str">
        <f t="shared" si="95"/>
        <v/>
      </c>
      <c r="P298">
        <v>296</v>
      </c>
      <c r="Q298" t="str">
        <f t="shared" si="96"/>
        <v>ESP</v>
      </c>
      <c r="R298">
        <f t="shared" si="97"/>
        <v>304</v>
      </c>
      <c r="S298" t="str">
        <f t="shared" si="98"/>
        <v>B</v>
      </c>
      <c r="T298" t="str">
        <f t="shared" si="99"/>
        <v>MORENO Gerard</v>
      </c>
      <c r="U298" t="str">
        <f t="shared" si="100"/>
        <v>BEN-1</v>
      </c>
      <c r="V298" s="86">
        <f t="shared" si="101"/>
        <v>11516</v>
      </c>
      <c r="W298" t="str">
        <f t="shared" si="102"/>
        <v>BORGES</v>
      </c>
      <c r="X298" t="str">
        <f t="shared" si="103"/>
        <v/>
      </c>
      <c r="Z298" s="79">
        <v>11516</v>
      </c>
      <c r="AA298" s="80" t="s">
        <v>112</v>
      </c>
      <c r="AB298" s="80" t="s">
        <v>515</v>
      </c>
      <c r="AC298" s="80" t="s">
        <v>56</v>
      </c>
      <c r="AD298" s="80" t="s">
        <v>383</v>
      </c>
      <c r="AE298" s="80" t="s">
        <v>205</v>
      </c>
      <c r="AF298" s="80" t="s">
        <v>16</v>
      </c>
      <c r="AG298" s="81">
        <v>2011</v>
      </c>
      <c r="AH298" s="79" t="s">
        <v>517</v>
      </c>
      <c r="AJ298" t="s">
        <v>526</v>
      </c>
      <c r="AK298">
        <v>304</v>
      </c>
      <c r="AM298" t="s">
        <v>517</v>
      </c>
    </row>
    <row r="299" spans="4:39" x14ac:dyDescent="0.25">
      <c r="D299" s="46">
        <f t="shared" si="87"/>
        <v>11517</v>
      </c>
      <c r="E299" s="46" t="str">
        <f t="shared" si="88"/>
        <v>ESP</v>
      </c>
      <c r="F299" s="46">
        <f t="shared" si="89"/>
        <v>304</v>
      </c>
      <c r="G299" s="46" t="str">
        <f t="shared" si="90"/>
        <v>B</v>
      </c>
      <c r="H299" s="46" t="str">
        <f t="shared" si="91"/>
        <v>MORENO Marçal</v>
      </c>
      <c r="I299" s="46" t="str">
        <f t="shared" si="92"/>
        <v>INF-2</v>
      </c>
      <c r="J299" s="46">
        <f t="shared" si="93"/>
        <v>11517</v>
      </c>
      <c r="K299" s="46" t="str">
        <f t="shared" si="94"/>
        <v>BORGES</v>
      </c>
      <c r="L299" s="46" t="str">
        <f t="shared" si="95"/>
        <v/>
      </c>
      <c r="P299">
        <v>297</v>
      </c>
      <c r="Q299" t="str">
        <f t="shared" si="96"/>
        <v>ESP</v>
      </c>
      <c r="R299">
        <f t="shared" si="97"/>
        <v>304</v>
      </c>
      <c r="S299" t="str">
        <f t="shared" si="98"/>
        <v>B</v>
      </c>
      <c r="T299" t="str">
        <f t="shared" si="99"/>
        <v>MORENO Marçal</v>
      </c>
      <c r="U299" t="str">
        <f t="shared" si="100"/>
        <v>INF-2</v>
      </c>
      <c r="V299" s="86">
        <f t="shared" si="101"/>
        <v>11517</v>
      </c>
      <c r="W299" t="str">
        <f t="shared" si="102"/>
        <v>BORGES</v>
      </c>
      <c r="X299" t="str">
        <f t="shared" si="103"/>
        <v/>
      </c>
      <c r="Z299" s="79">
        <v>11517</v>
      </c>
      <c r="AA299" s="80" t="s">
        <v>213</v>
      </c>
      <c r="AB299" s="80" t="s">
        <v>515</v>
      </c>
      <c r="AC299" s="80" t="s">
        <v>56</v>
      </c>
      <c r="AD299" s="80" t="s">
        <v>371</v>
      </c>
      <c r="AE299" s="80" t="s">
        <v>205</v>
      </c>
      <c r="AF299" s="80" t="s">
        <v>16</v>
      </c>
      <c r="AG299" s="81">
        <v>2006</v>
      </c>
      <c r="AH299" s="79" t="s">
        <v>517</v>
      </c>
      <c r="AJ299" t="s">
        <v>526</v>
      </c>
      <c r="AK299">
        <v>304</v>
      </c>
      <c r="AM299" t="s">
        <v>517</v>
      </c>
    </row>
    <row r="300" spans="4:39" x14ac:dyDescent="0.25">
      <c r="D300" s="46">
        <f t="shared" si="87"/>
        <v>11818</v>
      </c>
      <c r="E300" s="46" t="str">
        <f t="shared" si="88"/>
        <v>ESP</v>
      </c>
      <c r="F300" s="46">
        <f t="shared" si="89"/>
        <v>304</v>
      </c>
      <c r="G300" s="46" t="str">
        <f t="shared" si="90"/>
        <v>A1</v>
      </c>
      <c r="H300" s="46" t="str">
        <f t="shared" si="91"/>
        <v>CERDAN Àlex</v>
      </c>
      <c r="I300" s="46" t="str">
        <f t="shared" si="92"/>
        <v>S21-1</v>
      </c>
      <c r="J300" s="46">
        <f t="shared" si="93"/>
        <v>11818</v>
      </c>
      <c r="K300" s="46" t="str">
        <f t="shared" si="94"/>
        <v>BORGES</v>
      </c>
      <c r="L300" s="46" t="str">
        <f t="shared" si="95"/>
        <v/>
      </c>
      <c r="P300">
        <v>298</v>
      </c>
      <c r="Q300" t="str">
        <f t="shared" si="96"/>
        <v>ESP</v>
      </c>
      <c r="R300">
        <f t="shared" si="97"/>
        <v>304</v>
      </c>
      <c r="S300" t="str">
        <f t="shared" si="98"/>
        <v>A1</v>
      </c>
      <c r="T300" t="str">
        <f t="shared" si="99"/>
        <v>CERDAN Àlex</v>
      </c>
      <c r="U300" t="str">
        <f t="shared" si="100"/>
        <v>S21-1</v>
      </c>
      <c r="V300" s="86">
        <f t="shared" si="101"/>
        <v>11818</v>
      </c>
      <c r="W300" t="str">
        <f t="shared" si="102"/>
        <v>BORGES</v>
      </c>
      <c r="X300" t="str">
        <f t="shared" si="103"/>
        <v/>
      </c>
      <c r="Z300" s="79">
        <v>11818</v>
      </c>
      <c r="AA300" s="80" t="s">
        <v>210</v>
      </c>
      <c r="AB300" s="80" t="s">
        <v>515</v>
      </c>
      <c r="AC300" s="80" t="s">
        <v>56</v>
      </c>
      <c r="AD300" s="80" t="s">
        <v>377</v>
      </c>
      <c r="AE300" s="80" t="s">
        <v>205</v>
      </c>
      <c r="AF300" s="80" t="s">
        <v>62</v>
      </c>
      <c r="AG300" s="81">
        <v>2002</v>
      </c>
      <c r="AH300" s="79" t="s">
        <v>517</v>
      </c>
      <c r="AJ300" t="s">
        <v>526</v>
      </c>
      <c r="AK300">
        <v>304</v>
      </c>
      <c r="AM300" t="s">
        <v>517</v>
      </c>
    </row>
    <row r="301" spans="4:39" x14ac:dyDescent="0.25">
      <c r="D301" s="46">
        <f t="shared" si="87"/>
        <v>11836</v>
      </c>
      <c r="E301" s="46" t="str">
        <f t="shared" si="88"/>
        <v>ESP</v>
      </c>
      <c r="F301" s="46">
        <f t="shared" si="89"/>
        <v>304</v>
      </c>
      <c r="G301" s="46" t="str">
        <f t="shared" si="90"/>
        <v>B</v>
      </c>
      <c r="H301" s="46" t="str">
        <f t="shared" si="91"/>
        <v>GÜELL Pau</v>
      </c>
      <c r="I301" s="46" t="str">
        <f t="shared" si="92"/>
        <v>S21-1</v>
      </c>
      <c r="J301" s="46">
        <f t="shared" si="93"/>
        <v>11836</v>
      </c>
      <c r="K301" s="46" t="str">
        <f t="shared" si="94"/>
        <v>BORGES</v>
      </c>
      <c r="L301" s="46" t="str">
        <f t="shared" si="95"/>
        <v/>
      </c>
      <c r="P301">
        <v>299</v>
      </c>
      <c r="Q301" t="str">
        <f t="shared" si="96"/>
        <v>ESP</v>
      </c>
      <c r="R301">
        <f t="shared" si="97"/>
        <v>304</v>
      </c>
      <c r="S301" t="str">
        <f t="shared" si="98"/>
        <v>B</v>
      </c>
      <c r="T301" t="str">
        <f t="shared" si="99"/>
        <v>GÜELL Pau</v>
      </c>
      <c r="U301" t="str">
        <f t="shared" si="100"/>
        <v>S21-1</v>
      </c>
      <c r="V301" s="86">
        <f t="shared" si="101"/>
        <v>11836</v>
      </c>
      <c r="W301" t="str">
        <f t="shared" si="102"/>
        <v>BORGES</v>
      </c>
      <c r="X301" t="str">
        <f t="shared" si="103"/>
        <v/>
      </c>
      <c r="Z301" s="79">
        <v>11836</v>
      </c>
      <c r="AA301" s="80" t="s">
        <v>211</v>
      </c>
      <c r="AB301" s="80" t="s">
        <v>515</v>
      </c>
      <c r="AC301" s="80" t="s">
        <v>56</v>
      </c>
      <c r="AD301" s="80" t="s">
        <v>377</v>
      </c>
      <c r="AE301" s="80" t="s">
        <v>205</v>
      </c>
      <c r="AF301" s="80" t="s">
        <v>16</v>
      </c>
      <c r="AG301" s="81">
        <v>2002</v>
      </c>
      <c r="AH301" s="79" t="s">
        <v>517</v>
      </c>
      <c r="AJ301" t="s">
        <v>526</v>
      </c>
      <c r="AK301">
        <v>304</v>
      </c>
      <c r="AM301" t="s">
        <v>517</v>
      </c>
    </row>
    <row r="302" spans="4:39" x14ac:dyDescent="0.25">
      <c r="D302" s="46">
        <f t="shared" si="87"/>
        <v>12201</v>
      </c>
      <c r="E302" s="46" t="str">
        <f t="shared" si="88"/>
        <v>ESP</v>
      </c>
      <c r="F302" s="46">
        <f t="shared" si="89"/>
        <v>304</v>
      </c>
      <c r="G302" s="46" t="str">
        <f t="shared" si="90"/>
        <v>B</v>
      </c>
      <c r="H302" s="46" t="str">
        <f t="shared" si="91"/>
        <v>ROMA Xènia</v>
      </c>
      <c r="I302" s="46" t="str">
        <f t="shared" si="92"/>
        <v>INF-1</v>
      </c>
      <c r="J302" s="46">
        <f t="shared" si="93"/>
        <v>12201</v>
      </c>
      <c r="K302" s="46" t="str">
        <f t="shared" si="94"/>
        <v>BORGES</v>
      </c>
      <c r="L302" s="46" t="str">
        <f t="shared" si="95"/>
        <v/>
      </c>
      <c r="P302">
        <v>300</v>
      </c>
      <c r="Q302" t="str">
        <f t="shared" si="96"/>
        <v>ESP</v>
      </c>
      <c r="R302">
        <f t="shared" si="97"/>
        <v>304</v>
      </c>
      <c r="S302" t="str">
        <f t="shared" si="98"/>
        <v>B</v>
      </c>
      <c r="T302" t="str">
        <f t="shared" si="99"/>
        <v>ROMA Xènia</v>
      </c>
      <c r="U302" t="str">
        <f t="shared" si="100"/>
        <v>INF-1</v>
      </c>
      <c r="V302" s="86">
        <f t="shared" si="101"/>
        <v>12201</v>
      </c>
      <c r="W302" t="str">
        <f t="shared" si="102"/>
        <v>BORGES</v>
      </c>
      <c r="X302" t="str">
        <f t="shared" si="103"/>
        <v/>
      </c>
      <c r="Z302" s="79">
        <v>12201</v>
      </c>
      <c r="AA302" s="80" t="s">
        <v>470</v>
      </c>
      <c r="AB302" s="80" t="s">
        <v>516</v>
      </c>
      <c r="AC302" s="80" t="s">
        <v>56</v>
      </c>
      <c r="AD302" s="80" t="s">
        <v>370</v>
      </c>
      <c r="AE302" s="80" t="s">
        <v>205</v>
      </c>
      <c r="AF302" s="80" t="s">
        <v>16</v>
      </c>
      <c r="AG302" s="81">
        <v>2007</v>
      </c>
      <c r="AH302" s="79" t="s">
        <v>517</v>
      </c>
      <c r="AJ302" t="s">
        <v>526</v>
      </c>
      <c r="AK302">
        <v>304</v>
      </c>
      <c r="AM302" t="s">
        <v>517</v>
      </c>
    </row>
    <row r="303" spans="4:39" x14ac:dyDescent="0.25">
      <c r="D303" s="46">
        <f t="shared" si="87"/>
        <v>12203</v>
      </c>
      <c r="E303" s="46" t="str">
        <f t="shared" si="88"/>
        <v>ESP</v>
      </c>
      <c r="F303" s="46">
        <f t="shared" si="89"/>
        <v>304</v>
      </c>
      <c r="G303" s="46" t="str">
        <f t="shared" si="90"/>
        <v>B</v>
      </c>
      <c r="H303" s="46" t="str">
        <f t="shared" si="91"/>
        <v>ROMA Neus</v>
      </c>
      <c r="I303" s="46" t="str">
        <f t="shared" si="92"/>
        <v>BEN-2</v>
      </c>
      <c r="J303" s="46">
        <f t="shared" si="93"/>
        <v>12203</v>
      </c>
      <c r="K303" s="46" t="str">
        <f t="shared" si="94"/>
        <v>BORGES</v>
      </c>
      <c r="L303" s="46" t="str">
        <f t="shared" si="95"/>
        <v/>
      </c>
      <c r="P303">
        <v>301</v>
      </c>
      <c r="Q303" t="str">
        <f t="shared" si="96"/>
        <v>ESP</v>
      </c>
      <c r="R303">
        <f t="shared" si="97"/>
        <v>304</v>
      </c>
      <c r="S303" t="str">
        <f t="shared" si="98"/>
        <v>B</v>
      </c>
      <c r="T303" t="str">
        <f t="shared" si="99"/>
        <v>ROMA Neus</v>
      </c>
      <c r="U303" t="str">
        <f t="shared" si="100"/>
        <v>BEN-2</v>
      </c>
      <c r="V303" s="86">
        <f t="shared" si="101"/>
        <v>12203</v>
      </c>
      <c r="W303" t="str">
        <f t="shared" si="102"/>
        <v>BORGES</v>
      </c>
      <c r="X303" t="str">
        <f t="shared" si="103"/>
        <v/>
      </c>
      <c r="Z303" s="79">
        <v>12203</v>
      </c>
      <c r="AA303" s="80" t="s">
        <v>471</v>
      </c>
      <c r="AB303" s="80" t="s">
        <v>516</v>
      </c>
      <c r="AC303" s="80" t="s">
        <v>56</v>
      </c>
      <c r="AD303" s="80" t="s">
        <v>402</v>
      </c>
      <c r="AE303" s="80" t="s">
        <v>205</v>
      </c>
      <c r="AF303" s="80" t="s">
        <v>16</v>
      </c>
      <c r="AG303" s="81">
        <v>2010</v>
      </c>
      <c r="AH303" s="79" t="s">
        <v>517</v>
      </c>
      <c r="AJ303" t="s">
        <v>526</v>
      </c>
      <c r="AK303">
        <v>304</v>
      </c>
      <c r="AM303" t="s">
        <v>517</v>
      </c>
    </row>
    <row r="304" spans="4:39" x14ac:dyDescent="0.25">
      <c r="D304" s="46">
        <f t="shared" si="87"/>
        <v>12519</v>
      </c>
      <c r="E304" s="46" t="str">
        <f t="shared" si="88"/>
        <v>ESP</v>
      </c>
      <c r="F304" s="46">
        <f t="shared" si="89"/>
        <v>304</v>
      </c>
      <c r="G304" s="46" t="str">
        <f t="shared" si="90"/>
        <v>B</v>
      </c>
      <c r="H304" s="46" t="str">
        <f t="shared" si="91"/>
        <v>BENET Elsa</v>
      </c>
      <c r="I304" s="46" t="str">
        <f t="shared" si="92"/>
        <v>PRE-0</v>
      </c>
      <c r="J304" s="46">
        <f t="shared" si="93"/>
        <v>12519</v>
      </c>
      <c r="K304" s="46" t="str">
        <f t="shared" si="94"/>
        <v>BORGES</v>
      </c>
      <c r="L304" s="46" t="str">
        <f t="shared" si="95"/>
        <v/>
      </c>
      <c r="P304">
        <v>302</v>
      </c>
      <c r="Q304" t="str">
        <f t="shared" si="96"/>
        <v>ESP</v>
      </c>
      <c r="R304">
        <f t="shared" si="97"/>
        <v>304</v>
      </c>
      <c r="S304" t="str">
        <f t="shared" si="98"/>
        <v>B</v>
      </c>
      <c r="T304" t="str">
        <f t="shared" si="99"/>
        <v>BENET Elsa</v>
      </c>
      <c r="U304" t="str">
        <f t="shared" si="100"/>
        <v>PRE-0</v>
      </c>
      <c r="V304" s="86">
        <f t="shared" si="101"/>
        <v>12519</v>
      </c>
      <c r="W304" t="str">
        <f t="shared" si="102"/>
        <v>BORGES</v>
      </c>
      <c r="X304" t="str">
        <f t="shared" si="103"/>
        <v/>
      </c>
      <c r="Z304" s="79">
        <v>12519</v>
      </c>
      <c r="AA304" s="80" t="s">
        <v>207</v>
      </c>
      <c r="AB304" s="80" t="s">
        <v>516</v>
      </c>
      <c r="AC304" s="80" t="s">
        <v>56</v>
      </c>
      <c r="AD304" s="80" t="s">
        <v>404</v>
      </c>
      <c r="AE304" s="80" t="s">
        <v>205</v>
      </c>
      <c r="AF304" s="80" t="s">
        <v>16</v>
      </c>
      <c r="AG304" s="81">
        <v>2012</v>
      </c>
      <c r="AH304" s="79">
        <v>32208</v>
      </c>
      <c r="AJ304" t="s">
        <v>526</v>
      </c>
      <c r="AK304">
        <v>304</v>
      </c>
      <c r="AM304" t="s">
        <v>517</v>
      </c>
    </row>
    <row r="305" spans="4:39" x14ac:dyDescent="0.25">
      <c r="D305" s="46">
        <f t="shared" si="87"/>
        <v>13237</v>
      </c>
      <c r="E305" s="46" t="str">
        <f t="shared" si="88"/>
        <v>ESP</v>
      </c>
      <c r="F305" s="46">
        <f t="shared" si="89"/>
        <v>304</v>
      </c>
      <c r="G305" s="46" t="str">
        <f t="shared" si="90"/>
        <v>A2</v>
      </c>
      <c r="H305" s="46" t="str">
        <f t="shared" si="91"/>
        <v>AROCAS Alba</v>
      </c>
      <c r="I305" s="46" t="str">
        <f t="shared" si="92"/>
        <v>SEN</v>
      </c>
      <c r="J305" s="46">
        <f t="shared" si="93"/>
        <v>13237</v>
      </c>
      <c r="K305" s="46" t="str">
        <f t="shared" si="94"/>
        <v>BORGES</v>
      </c>
      <c r="L305" s="46" t="str">
        <f t="shared" si="95"/>
        <v/>
      </c>
      <c r="P305">
        <v>303</v>
      </c>
      <c r="Q305" t="str">
        <f t="shared" si="96"/>
        <v>ESP</v>
      </c>
      <c r="R305">
        <f t="shared" si="97"/>
        <v>304</v>
      </c>
      <c r="S305" t="str">
        <f t="shared" si="98"/>
        <v>A2</v>
      </c>
      <c r="T305" t="str">
        <f t="shared" si="99"/>
        <v>AROCAS Alba</v>
      </c>
      <c r="U305" t="str">
        <f t="shared" si="100"/>
        <v>SEN</v>
      </c>
      <c r="V305" s="86">
        <f t="shared" si="101"/>
        <v>13237</v>
      </c>
      <c r="W305" t="str">
        <f t="shared" si="102"/>
        <v>BORGES</v>
      </c>
      <c r="X305" t="str">
        <f t="shared" si="103"/>
        <v/>
      </c>
      <c r="Z305" s="79">
        <v>13237</v>
      </c>
      <c r="AA305" s="80" t="s">
        <v>472</v>
      </c>
      <c r="AB305" s="80" t="s">
        <v>516</v>
      </c>
      <c r="AC305" s="80" t="s">
        <v>56</v>
      </c>
      <c r="AD305" s="80" t="s">
        <v>64</v>
      </c>
      <c r="AE305" s="80" t="s">
        <v>205</v>
      </c>
      <c r="AF305" s="80" t="s">
        <v>77</v>
      </c>
      <c r="AG305" s="81">
        <v>1983</v>
      </c>
      <c r="AH305" s="79" t="s">
        <v>517</v>
      </c>
      <c r="AJ305" t="s">
        <v>526</v>
      </c>
      <c r="AK305">
        <v>304</v>
      </c>
      <c r="AM305" t="s">
        <v>517</v>
      </c>
    </row>
    <row r="306" spans="4:39" x14ac:dyDescent="0.25">
      <c r="D306" s="46">
        <f t="shared" si="87"/>
        <v>13267</v>
      </c>
      <c r="E306" s="46" t="str">
        <f t="shared" si="88"/>
        <v>ESP</v>
      </c>
      <c r="F306" s="46">
        <f t="shared" si="89"/>
        <v>304</v>
      </c>
      <c r="G306" s="46" t="str">
        <f t="shared" si="90"/>
        <v>B</v>
      </c>
      <c r="H306" s="46" t="str">
        <f t="shared" si="91"/>
        <v>SERRET Joan</v>
      </c>
      <c r="I306" s="46" t="str">
        <f t="shared" si="92"/>
        <v>ALE-1</v>
      </c>
      <c r="J306" s="46">
        <f t="shared" si="93"/>
        <v>13267</v>
      </c>
      <c r="K306" s="46" t="str">
        <f t="shared" si="94"/>
        <v>BORGES</v>
      </c>
      <c r="L306" s="46" t="str">
        <f t="shared" si="95"/>
        <v/>
      </c>
      <c r="P306">
        <v>304</v>
      </c>
      <c r="Q306" t="str">
        <f t="shared" si="96"/>
        <v>ESP</v>
      </c>
      <c r="R306">
        <f t="shared" si="97"/>
        <v>304</v>
      </c>
      <c r="S306" t="str">
        <f t="shared" si="98"/>
        <v>B</v>
      </c>
      <c r="T306" t="str">
        <f t="shared" si="99"/>
        <v>SERRET Joan</v>
      </c>
      <c r="U306" t="str">
        <f t="shared" si="100"/>
        <v>ALE-1</v>
      </c>
      <c r="V306" s="86">
        <f t="shared" si="101"/>
        <v>13267</v>
      </c>
      <c r="W306" t="str">
        <f t="shared" si="102"/>
        <v>BORGES</v>
      </c>
      <c r="X306" t="str">
        <f t="shared" si="103"/>
        <v/>
      </c>
      <c r="Z306" s="79">
        <v>13267</v>
      </c>
      <c r="AA306" s="80" t="s">
        <v>216</v>
      </c>
      <c r="AB306" s="80" t="s">
        <v>515</v>
      </c>
      <c r="AC306" s="80" t="s">
        <v>56</v>
      </c>
      <c r="AD306" s="80" t="s">
        <v>379</v>
      </c>
      <c r="AE306" s="80" t="s">
        <v>205</v>
      </c>
      <c r="AF306" s="80" t="s">
        <v>16</v>
      </c>
      <c r="AG306" s="81">
        <v>2009</v>
      </c>
      <c r="AH306" s="79" t="s">
        <v>517</v>
      </c>
      <c r="AJ306" t="s">
        <v>526</v>
      </c>
      <c r="AK306">
        <v>304</v>
      </c>
      <c r="AM306" t="s">
        <v>517</v>
      </c>
    </row>
    <row r="307" spans="4:39" x14ac:dyDescent="0.25">
      <c r="D307" s="46">
        <f t="shared" si="87"/>
        <v>14515</v>
      </c>
      <c r="E307" s="46" t="str">
        <f t="shared" si="88"/>
        <v>NO NAC</v>
      </c>
      <c r="F307" s="46">
        <f t="shared" si="89"/>
        <v>304</v>
      </c>
      <c r="G307" s="46" t="str">
        <f t="shared" si="90"/>
        <v>A2</v>
      </c>
      <c r="H307" s="46" t="str">
        <f t="shared" si="91"/>
        <v>BRODD Viktor Sven Erik</v>
      </c>
      <c r="I307" s="46" t="str">
        <f t="shared" si="92"/>
        <v>SEN</v>
      </c>
      <c r="J307" s="46">
        <f t="shared" si="93"/>
        <v>14515</v>
      </c>
      <c r="K307" s="46" t="str">
        <f t="shared" si="94"/>
        <v>BORGES</v>
      </c>
      <c r="L307" s="46" t="str">
        <f t="shared" si="95"/>
        <v/>
      </c>
      <c r="P307">
        <v>305</v>
      </c>
      <c r="Q307" t="str">
        <f t="shared" si="96"/>
        <v>NO NAC</v>
      </c>
      <c r="R307">
        <f t="shared" si="97"/>
        <v>304</v>
      </c>
      <c r="S307" t="str">
        <f t="shared" si="98"/>
        <v>A2</v>
      </c>
      <c r="T307" t="str">
        <f t="shared" si="99"/>
        <v>BRODD Viktor Sven Erik</v>
      </c>
      <c r="U307" t="str">
        <f t="shared" si="100"/>
        <v>SEN</v>
      </c>
      <c r="V307" s="86">
        <f t="shared" si="101"/>
        <v>14515</v>
      </c>
      <c r="W307" t="str">
        <f t="shared" si="102"/>
        <v>BORGES</v>
      </c>
      <c r="X307" t="str">
        <f t="shared" si="103"/>
        <v/>
      </c>
      <c r="Z307" s="79">
        <v>14515</v>
      </c>
      <c r="AA307" s="80" t="s">
        <v>473</v>
      </c>
      <c r="AB307" s="80" t="s">
        <v>515</v>
      </c>
      <c r="AC307" s="80" t="s">
        <v>72</v>
      </c>
      <c r="AD307" s="80" t="s">
        <v>64</v>
      </c>
      <c r="AE307" s="80" t="s">
        <v>205</v>
      </c>
      <c r="AF307" s="80" t="s">
        <v>77</v>
      </c>
      <c r="AG307" s="81">
        <v>1990</v>
      </c>
      <c r="AH307" s="79" t="s">
        <v>517</v>
      </c>
      <c r="AJ307" t="s">
        <v>526</v>
      </c>
      <c r="AK307">
        <v>304</v>
      </c>
      <c r="AM307" t="s">
        <v>517</v>
      </c>
    </row>
    <row r="308" spans="4:39" x14ac:dyDescent="0.25">
      <c r="D308" s="46">
        <f t="shared" si="87"/>
        <v>14516</v>
      </c>
      <c r="E308" s="46" t="str">
        <f t="shared" si="88"/>
        <v>NO NAC</v>
      </c>
      <c r="F308" s="46">
        <f t="shared" si="89"/>
        <v>304</v>
      </c>
      <c r="G308" s="46" t="str">
        <f t="shared" si="90"/>
        <v>A2</v>
      </c>
      <c r="H308" s="46" t="str">
        <f t="shared" si="91"/>
        <v>ANDRADE Joao Pedro</v>
      </c>
      <c r="I308" s="46" t="str">
        <f t="shared" si="92"/>
        <v>SEN</v>
      </c>
      <c r="J308" s="46">
        <f t="shared" si="93"/>
        <v>14516</v>
      </c>
      <c r="K308" s="46" t="str">
        <f t="shared" si="94"/>
        <v>BORGES</v>
      </c>
      <c r="L308" s="46" t="str">
        <f t="shared" si="95"/>
        <v/>
      </c>
      <c r="P308">
        <v>306</v>
      </c>
      <c r="Q308" t="str">
        <f t="shared" si="96"/>
        <v>NO NAC</v>
      </c>
      <c r="R308">
        <f t="shared" si="97"/>
        <v>304</v>
      </c>
      <c r="S308" t="str">
        <f t="shared" si="98"/>
        <v>A2</v>
      </c>
      <c r="T308" t="str">
        <f t="shared" si="99"/>
        <v>ANDRADE Joao Pedro</v>
      </c>
      <c r="U308" t="str">
        <f t="shared" si="100"/>
        <v>SEN</v>
      </c>
      <c r="V308" s="86">
        <f t="shared" si="101"/>
        <v>14516</v>
      </c>
      <c r="W308" t="str">
        <f t="shared" si="102"/>
        <v>BORGES</v>
      </c>
      <c r="X308" t="str">
        <f t="shared" si="103"/>
        <v/>
      </c>
      <c r="Z308" s="79">
        <v>14516</v>
      </c>
      <c r="AA308" s="80" t="s">
        <v>474</v>
      </c>
      <c r="AB308" s="80" t="s">
        <v>515</v>
      </c>
      <c r="AC308" s="80" t="s">
        <v>72</v>
      </c>
      <c r="AD308" s="80" t="s">
        <v>64</v>
      </c>
      <c r="AE308" s="80" t="s">
        <v>205</v>
      </c>
      <c r="AF308" s="80" t="s">
        <v>77</v>
      </c>
      <c r="AG308" s="81">
        <v>1983</v>
      </c>
      <c r="AH308" s="79" t="s">
        <v>517</v>
      </c>
      <c r="AJ308" t="s">
        <v>526</v>
      </c>
      <c r="AK308">
        <v>304</v>
      </c>
      <c r="AM308" t="s">
        <v>517</v>
      </c>
    </row>
    <row r="309" spans="4:39" x14ac:dyDescent="0.25">
      <c r="D309" s="46">
        <f t="shared" si="87"/>
        <v>169</v>
      </c>
      <c r="E309" s="46" t="str">
        <f t="shared" si="88"/>
        <v>ESP</v>
      </c>
      <c r="F309" s="46">
        <f t="shared" si="89"/>
        <v>305</v>
      </c>
      <c r="G309" s="46" t="str">
        <f t="shared" si="90"/>
        <v>A1</v>
      </c>
      <c r="H309" s="46" t="str">
        <f t="shared" si="91"/>
        <v>PAREJA Joan</v>
      </c>
      <c r="I309" s="46" t="str">
        <f t="shared" si="92"/>
        <v>V+65</v>
      </c>
      <c r="J309" s="46">
        <f t="shared" si="93"/>
        <v>169</v>
      </c>
      <c r="K309" s="46" t="str">
        <f t="shared" si="94"/>
        <v>S.CUGA</v>
      </c>
      <c r="L309" s="46" t="str">
        <f t="shared" si="95"/>
        <v/>
      </c>
      <c r="P309">
        <v>307</v>
      </c>
      <c r="Q309" t="str">
        <f t="shared" si="96"/>
        <v>ESP</v>
      </c>
      <c r="R309">
        <f t="shared" si="97"/>
        <v>305</v>
      </c>
      <c r="S309" t="str">
        <f t="shared" si="98"/>
        <v>A1</v>
      </c>
      <c r="T309" t="str">
        <f t="shared" si="99"/>
        <v>PAREJA Joan</v>
      </c>
      <c r="U309" t="str">
        <f t="shared" si="100"/>
        <v>V+65</v>
      </c>
      <c r="V309" s="86">
        <f t="shared" si="101"/>
        <v>169</v>
      </c>
      <c r="W309" t="str">
        <f t="shared" si="102"/>
        <v>S.CUGA</v>
      </c>
      <c r="X309" t="str">
        <f t="shared" si="103"/>
        <v/>
      </c>
      <c r="Z309" s="79">
        <v>169</v>
      </c>
      <c r="AA309" s="80" t="s">
        <v>275</v>
      </c>
      <c r="AB309" s="80" t="s">
        <v>515</v>
      </c>
      <c r="AC309" s="80" t="s">
        <v>56</v>
      </c>
      <c r="AD309" s="80" t="s">
        <v>374</v>
      </c>
      <c r="AE309" s="80" t="s">
        <v>268</v>
      </c>
      <c r="AF309" s="80" t="s">
        <v>62</v>
      </c>
      <c r="AG309" s="81">
        <v>1953</v>
      </c>
      <c r="AH309" s="79">
        <v>304</v>
      </c>
      <c r="AJ309" t="s">
        <v>526</v>
      </c>
      <c r="AK309">
        <v>305</v>
      </c>
      <c r="AM309" t="s">
        <v>517</v>
      </c>
    </row>
    <row r="310" spans="4:39" x14ac:dyDescent="0.25">
      <c r="D310" s="46">
        <f t="shared" si="87"/>
        <v>935</v>
      </c>
      <c r="E310" s="46" t="str">
        <f t="shared" si="88"/>
        <v>ESP</v>
      </c>
      <c r="F310" s="46">
        <f t="shared" si="89"/>
        <v>305</v>
      </c>
      <c r="G310" s="46" t="str">
        <f t="shared" si="90"/>
        <v>A2</v>
      </c>
      <c r="H310" s="46" t="str">
        <f t="shared" si="91"/>
        <v>ANTON Josep</v>
      </c>
      <c r="I310" s="46" t="str">
        <f t="shared" si="92"/>
        <v>V+40</v>
      </c>
      <c r="J310" s="46">
        <f t="shared" si="93"/>
        <v>935</v>
      </c>
      <c r="K310" s="46" t="str">
        <f t="shared" si="94"/>
        <v>S.CUGA</v>
      </c>
      <c r="L310" s="46" t="str">
        <f t="shared" si="95"/>
        <v/>
      </c>
      <c r="P310">
        <v>308</v>
      </c>
      <c r="Q310" t="str">
        <f t="shared" si="96"/>
        <v>ESP</v>
      </c>
      <c r="R310">
        <f t="shared" si="97"/>
        <v>305</v>
      </c>
      <c r="S310" t="str">
        <f t="shared" si="98"/>
        <v>A2</v>
      </c>
      <c r="T310" t="str">
        <f t="shared" si="99"/>
        <v>ANTON Josep</v>
      </c>
      <c r="U310" t="str">
        <f t="shared" si="100"/>
        <v>V+40</v>
      </c>
      <c r="V310" s="86">
        <f t="shared" si="101"/>
        <v>935</v>
      </c>
      <c r="W310" t="str">
        <f t="shared" si="102"/>
        <v>S.CUGA</v>
      </c>
      <c r="X310" t="str">
        <f t="shared" si="103"/>
        <v/>
      </c>
      <c r="Z310" s="79">
        <v>935</v>
      </c>
      <c r="AA310" s="80" t="s">
        <v>341</v>
      </c>
      <c r="AB310" s="80" t="s">
        <v>515</v>
      </c>
      <c r="AC310" s="80" t="s">
        <v>56</v>
      </c>
      <c r="AD310" s="80" t="s">
        <v>376</v>
      </c>
      <c r="AE310" s="80" t="s">
        <v>268</v>
      </c>
      <c r="AF310" s="80" t="s">
        <v>77</v>
      </c>
      <c r="AG310" s="81">
        <v>1980</v>
      </c>
      <c r="AH310" s="79">
        <v>2032</v>
      </c>
      <c r="AJ310" t="s">
        <v>526</v>
      </c>
      <c r="AK310">
        <v>305</v>
      </c>
      <c r="AM310" t="s">
        <v>517</v>
      </c>
    </row>
    <row r="311" spans="4:39" x14ac:dyDescent="0.25">
      <c r="D311" s="46">
        <f t="shared" si="87"/>
        <v>972</v>
      </c>
      <c r="E311" s="46" t="str">
        <f t="shared" si="88"/>
        <v>ESP</v>
      </c>
      <c r="F311" s="46">
        <f t="shared" si="89"/>
        <v>305</v>
      </c>
      <c r="G311" s="46" t="str">
        <f t="shared" si="90"/>
        <v>A1</v>
      </c>
      <c r="H311" s="46" t="str">
        <f t="shared" si="91"/>
        <v>CASTILLO Francesc</v>
      </c>
      <c r="I311" s="46" t="str">
        <f t="shared" si="92"/>
        <v>V+40</v>
      </c>
      <c r="J311" s="46">
        <f t="shared" si="93"/>
        <v>972</v>
      </c>
      <c r="K311" s="46" t="str">
        <f t="shared" si="94"/>
        <v>S.CUGA</v>
      </c>
      <c r="L311" s="46" t="str">
        <f t="shared" si="95"/>
        <v/>
      </c>
      <c r="P311">
        <v>309</v>
      </c>
      <c r="Q311" t="str">
        <f t="shared" si="96"/>
        <v>ESP</v>
      </c>
      <c r="R311">
        <f t="shared" si="97"/>
        <v>305</v>
      </c>
      <c r="S311" t="str">
        <f t="shared" si="98"/>
        <v>A1</v>
      </c>
      <c r="T311" t="str">
        <f t="shared" si="99"/>
        <v>CASTILLO Francesc</v>
      </c>
      <c r="U311" t="str">
        <f t="shared" si="100"/>
        <v>V+40</v>
      </c>
      <c r="V311" s="86">
        <f t="shared" si="101"/>
        <v>972</v>
      </c>
      <c r="W311" t="str">
        <f t="shared" si="102"/>
        <v>S.CUGA</v>
      </c>
      <c r="X311" t="str">
        <f t="shared" si="103"/>
        <v/>
      </c>
      <c r="Z311" s="79">
        <v>972</v>
      </c>
      <c r="AA311" s="80" t="s">
        <v>342</v>
      </c>
      <c r="AB311" s="80" t="s">
        <v>515</v>
      </c>
      <c r="AC311" s="80" t="s">
        <v>56</v>
      </c>
      <c r="AD311" s="80" t="s">
        <v>376</v>
      </c>
      <c r="AE311" s="80" t="s">
        <v>268</v>
      </c>
      <c r="AF311" s="80" t="s">
        <v>62</v>
      </c>
      <c r="AG311" s="81">
        <v>1981</v>
      </c>
      <c r="AH311" s="79">
        <v>2143</v>
      </c>
      <c r="AJ311" t="s">
        <v>526</v>
      </c>
      <c r="AK311">
        <v>305</v>
      </c>
      <c r="AM311" t="s">
        <v>517</v>
      </c>
    </row>
    <row r="312" spans="4:39" x14ac:dyDescent="0.25">
      <c r="D312" s="46">
        <f t="shared" si="87"/>
        <v>5954</v>
      </c>
      <c r="E312" s="46" t="str">
        <f t="shared" si="88"/>
        <v>ESP</v>
      </c>
      <c r="F312" s="46">
        <f t="shared" si="89"/>
        <v>305</v>
      </c>
      <c r="G312" s="46" t="str">
        <f t="shared" si="90"/>
        <v>A2</v>
      </c>
      <c r="H312" s="46" t="str">
        <f t="shared" si="91"/>
        <v>MUNNÉ Laia</v>
      </c>
      <c r="I312" s="46" t="str">
        <f t="shared" si="92"/>
        <v>INF-2</v>
      </c>
      <c r="J312" s="46">
        <f t="shared" si="93"/>
        <v>5954</v>
      </c>
      <c r="K312" s="46" t="str">
        <f t="shared" si="94"/>
        <v>S.CUGA</v>
      </c>
      <c r="L312" s="46" t="str">
        <f t="shared" si="95"/>
        <v/>
      </c>
      <c r="P312">
        <v>310</v>
      </c>
      <c r="Q312" t="str">
        <f t="shared" si="96"/>
        <v>ESP</v>
      </c>
      <c r="R312">
        <f t="shared" si="97"/>
        <v>305</v>
      </c>
      <c r="S312" t="str">
        <f t="shared" si="98"/>
        <v>A2</v>
      </c>
      <c r="T312" t="str">
        <f t="shared" si="99"/>
        <v>MUNNÉ Laia</v>
      </c>
      <c r="U312" t="str">
        <f t="shared" si="100"/>
        <v>INF-2</v>
      </c>
      <c r="V312" s="86">
        <f t="shared" si="101"/>
        <v>5954</v>
      </c>
      <c r="W312" t="str">
        <f t="shared" si="102"/>
        <v>S.CUGA</v>
      </c>
      <c r="X312" t="str">
        <f t="shared" si="103"/>
        <v/>
      </c>
      <c r="Z312" s="79">
        <v>5954</v>
      </c>
      <c r="AA312" s="80" t="s">
        <v>273</v>
      </c>
      <c r="AB312" s="80" t="s">
        <v>516</v>
      </c>
      <c r="AC312" s="80" t="s">
        <v>56</v>
      </c>
      <c r="AD312" s="80" t="s">
        <v>371</v>
      </c>
      <c r="AE312" s="80" t="s">
        <v>268</v>
      </c>
      <c r="AF312" s="80" t="s">
        <v>77</v>
      </c>
      <c r="AG312" s="81">
        <v>2006</v>
      </c>
      <c r="AH312" s="79" t="s">
        <v>517</v>
      </c>
      <c r="AJ312" t="s">
        <v>526</v>
      </c>
      <c r="AK312">
        <v>305</v>
      </c>
      <c r="AM312" t="s">
        <v>517</v>
      </c>
    </row>
    <row r="313" spans="4:39" x14ac:dyDescent="0.25">
      <c r="D313" s="46">
        <f t="shared" si="87"/>
        <v>5955</v>
      </c>
      <c r="E313" s="46" t="str">
        <f t="shared" si="88"/>
        <v>ESP</v>
      </c>
      <c r="F313" s="46">
        <f t="shared" si="89"/>
        <v>305</v>
      </c>
      <c r="G313" s="46" t="str">
        <f t="shared" si="90"/>
        <v>A2</v>
      </c>
      <c r="H313" s="46" t="str">
        <f t="shared" si="91"/>
        <v>MUNNÉ Mariona</v>
      </c>
      <c r="I313" s="46" t="str">
        <f t="shared" si="92"/>
        <v>INF-2</v>
      </c>
      <c r="J313" s="46">
        <f t="shared" si="93"/>
        <v>5955</v>
      </c>
      <c r="K313" s="46" t="str">
        <f t="shared" si="94"/>
        <v>S.CUGA</v>
      </c>
      <c r="L313" s="46" t="str">
        <f t="shared" si="95"/>
        <v/>
      </c>
      <c r="P313">
        <v>311</v>
      </c>
      <c r="Q313" t="str">
        <f t="shared" si="96"/>
        <v>ESP</v>
      </c>
      <c r="R313">
        <f t="shared" si="97"/>
        <v>305</v>
      </c>
      <c r="S313" t="str">
        <f t="shared" si="98"/>
        <v>A2</v>
      </c>
      <c r="T313" t="str">
        <f t="shared" si="99"/>
        <v>MUNNÉ Mariona</v>
      </c>
      <c r="U313" t="str">
        <f t="shared" si="100"/>
        <v>INF-2</v>
      </c>
      <c r="V313" s="86">
        <f t="shared" si="101"/>
        <v>5955</v>
      </c>
      <c r="W313" t="str">
        <f t="shared" si="102"/>
        <v>S.CUGA</v>
      </c>
      <c r="X313" t="str">
        <f t="shared" si="103"/>
        <v/>
      </c>
      <c r="Z313" s="79">
        <v>5955</v>
      </c>
      <c r="AA313" s="80" t="s">
        <v>274</v>
      </c>
      <c r="AB313" s="80" t="s">
        <v>516</v>
      </c>
      <c r="AC313" s="80" t="s">
        <v>56</v>
      </c>
      <c r="AD313" s="80" t="s">
        <v>371</v>
      </c>
      <c r="AE313" s="80" t="s">
        <v>268</v>
      </c>
      <c r="AF313" s="80" t="s">
        <v>77</v>
      </c>
      <c r="AG313" s="81">
        <v>2006</v>
      </c>
      <c r="AH313" s="79" t="s">
        <v>517</v>
      </c>
      <c r="AJ313" t="s">
        <v>526</v>
      </c>
      <c r="AK313">
        <v>305</v>
      </c>
      <c r="AM313" t="s">
        <v>517</v>
      </c>
    </row>
    <row r="314" spans="4:39" x14ac:dyDescent="0.25">
      <c r="D314" s="46">
        <f t="shared" si="87"/>
        <v>7933</v>
      </c>
      <c r="E314" s="46" t="str">
        <f t="shared" si="88"/>
        <v>ESP</v>
      </c>
      <c r="F314" s="46">
        <f t="shared" si="89"/>
        <v>305</v>
      </c>
      <c r="G314" s="46" t="str">
        <f t="shared" si="90"/>
        <v>A1</v>
      </c>
      <c r="H314" s="46" t="str">
        <f t="shared" si="91"/>
        <v>MORENO S.  Alex</v>
      </c>
      <c r="I314" s="46" t="str">
        <f t="shared" si="92"/>
        <v>INF-1</v>
      </c>
      <c r="J314" s="46">
        <f t="shared" si="93"/>
        <v>7933</v>
      </c>
      <c r="K314" s="46" t="str">
        <f t="shared" si="94"/>
        <v>S.CUGA</v>
      </c>
      <c r="L314" s="46" t="str">
        <f t="shared" si="95"/>
        <v/>
      </c>
      <c r="P314">
        <v>312</v>
      </c>
      <c r="Q314" t="str">
        <f t="shared" si="96"/>
        <v>ESP</v>
      </c>
      <c r="R314">
        <f t="shared" si="97"/>
        <v>305</v>
      </c>
      <c r="S314" t="str">
        <f t="shared" si="98"/>
        <v>A1</v>
      </c>
      <c r="T314" t="str">
        <f t="shared" si="99"/>
        <v>MORENO S.  Alex</v>
      </c>
      <c r="U314" t="str">
        <f t="shared" si="100"/>
        <v>INF-1</v>
      </c>
      <c r="V314" s="86">
        <f t="shared" si="101"/>
        <v>7933</v>
      </c>
      <c r="W314" t="str">
        <f t="shared" si="102"/>
        <v>S.CUGA</v>
      </c>
      <c r="X314" t="str">
        <f t="shared" si="103"/>
        <v/>
      </c>
      <c r="Z314" s="79">
        <v>7933</v>
      </c>
      <c r="AA314" s="80" t="s">
        <v>475</v>
      </c>
      <c r="AB314" s="80" t="s">
        <v>515</v>
      </c>
      <c r="AC314" s="80" t="s">
        <v>56</v>
      </c>
      <c r="AD314" s="80" t="s">
        <v>370</v>
      </c>
      <c r="AE314" s="80" t="s">
        <v>268</v>
      </c>
      <c r="AF314" s="80" t="s">
        <v>62</v>
      </c>
      <c r="AG314" s="81">
        <v>2007</v>
      </c>
      <c r="AH314" s="79" t="s">
        <v>517</v>
      </c>
      <c r="AJ314" t="s">
        <v>526</v>
      </c>
      <c r="AK314">
        <v>305</v>
      </c>
      <c r="AM314" t="s">
        <v>517</v>
      </c>
    </row>
    <row r="315" spans="4:39" x14ac:dyDescent="0.25">
      <c r="D315" s="46">
        <f t="shared" si="87"/>
        <v>8113</v>
      </c>
      <c r="E315" s="46" t="str">
        <f t="shared" si="88"/>
        <v>ESP</v>
      </c>
      <c r="F315" s="46">
        <f t="shared" si="89"/>
        <v>305</v>
      </c>
      <c r="G315" s="46" t="str">
        <f t="shared" si="90"/>
        <v>A2</v>
      </c>
      <c r="H315" s="46" t="str">
        <f t="shared" si="91"/>
        <v>GUARCH Alexia</v>
      </c>
      <c r="I315" s="46" t="str">
        <f t="shared" si="92"/>
        <v>JUV-2</v>
      </c>
      <c r="J315" s="46">
        <f t="shared" si="93"/>
        <v>8113</v>
      </c>
      <c r="K315" s="46" t="str">
        <f t="shared" si="94"/>
        <v>S.CUGA</v>
      </c>
      <c r="L315" s="46" t="str">
        <f t="shared" si="95"/>
        <v/>
      </c>
      <c r="P315">
        <v>313</v>
      </c>
      <c r="Q315" t="str">
        <f t="shared" si="96"/>
        <v>ESP</v>
      </c>
      <c r="R315">
        <f t="shared" si="97"/>
        <v>305</v>
      </c>
      <c r="S315" t="str">
        <f t="shared" si="98"/>
        <v>A2</v>
      </c>
      <c r="T315" t="str">
        <f t="shared" si="99"/>
        <v>GUARCH Alexia</v>
      </c>
      <c r="U315" t="str">
        <f t="shared" si="100"/>
        <v>JUV-2</v>
      </c>
      <c r="V315" s="86">
        <f t="shared" si="101"/>
        <v>8113</v>
      </c>
      <c r="W315" t="str">
        <f t="shared" si="102"/>
        <v>S.CUGA</v>
      </c>
      <c r="X315" t="str">
        <f t="shared" si="103"/>
        <v/>
      </c>
      <c r="Z315" s="79">
        <v>8113</v>
      </c>
      <c r="AA315" s="80" t="s">
        <v>271</v>
      </c>
      <c r="AB315" s="80" t="s">
        <v>516</v>
      </c>
      <c r="AC315" s="80" t="s">
        <v>56</v>
      </c>
      <c r="AD315" s="80" t="s">
        <v>380</v>
      </c>
      <c r="AE315" s="80" t="s">
        <v>268</v>
      </c>
      <c r="AF315" s="80" t="s">
        <v>77</v>
      </c>
      <c r="AG315" s="81">
        <v>2004</v>
      </c>
      <c r="AH315" s="79" t="s">
        <v>517</v>
      </c>
      <c r="AJ315" t="s">
        <v>526</v>
      </c>
      <c r="AK315">
        <v>305</v>
      </c>
      <c r="AM315" t="s">
        <v>517</v>
      </c>
    </row>
    <row r="316" spans="4:39" x14ac:dyDescent="0.25">
      <c r="D316" s="46">
        <f t="shared" si="87"/>
        <v>10028</v>
      </c>
      <c r="E316" s="46" t="str">
        <f t="shared" si="88"/>
        <v>ESP</v>
      </c>
      <c r="F316" s="46">
        <f t="shared" si="89"/>
        <v>305</v>
      </c>
      <c r="G316" s="46" t="str">
        <f t="shared" si="90"/>
        <v>A2</v>
      </c>
      <c r="H316" s="46" t="str">
        <f t="shared" si="91"/>
        <v>MARTINEZ Constanza</v>
      </c>
      <c r="I316" s="46" t="str">
        <f t="shared" si="92"/>
        <v>SEN</v>
      </c>
      <c r="J316" s="46">
        <f t="shared" si="93"/>
        <v>10028</v>
      </c>
      <c r="K316" s="46" t="str">
        <f t="shared" si="94"/>
        <v>S.CUGA</v>
      </c>
      <c r="L316" s="46" t="str">
        <f t="shared" si="95"/>
        <v/>
      </c>
      <c r="P316">
        <v>314</v>
      </c>
      <c r="Q316" t="str">
        <f t="shared" si="96"/>
        <v>ESP</v>
      </c>
      <c r="R316">
        <f t="shared" si="97"/>
        <v>305</v>
      </c>
      <c r="S316" t="str">
        <f t="shared" si="98"/>
        <v>A2</v>
      </c>
      <c r="T316" t="str">
        <f t="shared" si="99"/>
        <v>MARTINEZ Constanza</v>
      </c>
      <c r="U316" t="str">
        <f t="shared" si="100"/>
        <v>SEN</v>
      </c>
      <c r="V316" s="86">
        <f t="shared" si="101"/>
        <v>10028</v>
      </c>
      <c r="W316" t="str">
        <f t="shared" si="102"/>
        <v>S.CUGA</v>
      </c>
      <c r="X316" t="str">
        <f t="shared" si="103"/>
        <v/>
      </c>
      <c r="Z316" s="79">
        <v>10028</v>
      </c>
      <c r="AA316" s="80" t="s">
        <v>343</v>
      </c>
      <c r="AB316" s="80" t="s">
        <v>516</v>
      </c>
      <c r="AC316" s="80" t="s">
        <v>56</v>
      </c>
      <c r="AD316" s="80" t="s">
        <v>64</v>
      </c>
      <c r="AE316" s="80" t="s">
        <v>268</v>
      </c>
      <c r="AF316" s="80" t="s">
        <v>77</v>
      </c>
      <c r="AG316" s="81">
        <v>1993</v>
      </c>
      <c r="AH316" s="79">
        <v>3915</v>
      </c>
      <c r="AJ316" t="s">
        <v>526</v>
      </c>
      <c r="AK316">
        <v>305</v>
      </c>
      <c r="AM316" t="s">
        <v>517</v>
      </c>
    </row>
    <row r="317" spans="4:39" x14ac:dyDescent="0.25">
      <c r="D317" s="46">
        <f t="shared" si="87"/>
        <v>10139</v>
      </c>
      <c r="E317" s="46" t="str">
        <f t="shared" si="88"/>
        <v>ESP</v>
      </c>
      <c r="F317" s="46">
        <f t="shared" si="89"/>
        <v>305</v>
      </c>
      <c r="G317" s="46" t="str">
        <f t="shared" si="90"/>
        <v>A1</v>
      </c>
      <c r="H317" s="46" t="str">
        <f t="shared" si="91"/>
        <v>HUERTAS Bruno</v>
      </c>
      <c r="I317" s="46" t="str">
        <f t="shared" si="92"/>
        <v>INF-1</v>
      </c>
      <c r="J317" s="46">
        <f t="shared" si="93"/>
        <v>10139</v>
      </c>
      <c r="K317" s="46" t="str">
        <f t="shared" si="94"/>
        <v>S.CUGA</v>
      </c>
      <c r="L317" s="46" t="str">
        <f t="shared" si="95"/>
        <v/>
      </c>
      <c r="P317">
        <v>315</v>
      </c>
      <c r="Q317" t="str">
        <f t="shared" si="96"/>
        <v>ESP</v>
      </c>
      <c r="R317">
        <f t="shared" si="97"/>
        <v>305</v>
      </c>
      <c r="S317" t="str">
        <f t="shared" si="98"/>
        <v>A1</v>
      </c>
      <c r="T317" t="str">
        <f t="shared" si="99"/>
        <v>HUERTAS Bruno</v>
      </c>
      <c r="U317" t="str">
        <f t="shared" si="100"/>
        <v>INF-1</v>
      </c>
      <c r="V317" s="86">
        <f t="shared" si="101"/>
        <v>10139</v>
      </c>
      <c r="W317" t="str">
        <f t="shared" si="102"/>
        <v>S.CUGA</v>
      </c>
      <c r="X317" t="str">
        <f t="shared" si="103"/>
        <v/>
      </c>
      <c r="Z317" s="79">
        <v>10139</v>
      </c>
      <c r="AA317" s="80" t="s">
        <v>272</v>
      </c>
      <c r="AB317" s="80" t="s">
        <v>515</v>
      </c>
      <c r="AC317" s="80" t="s">
        <v>56</v>
      </c>
      <c r="AD317" s="80" t="s">
        <v>370</v>
      </c>
      <c r="AE317" s="80" t="s">
        <v>268</v>
      </c>
      <c r="AF317" s="80" t="s">
        <v>62</v>
      </c>
      <c r="AG317" s="81">
        <v>2007</v>
      </c>
      <c r="AH317" s="79" t="s">
        <v>517</v>
      </c>
      <c r="AJ317" t="s">
        <v>526</v>
      </c>
      <c r="AK317">
        <v>305</v>
      </c>
      <c r="AM317" t="s">
        <v>517</v>
      </c>
    </row>
    <row r="318" spans="4:39" x14ac:dyDescent="0.25">
      <c r="D318" s="46">
        <f t="shared" si="87"/>
        <v>10540</v>
      </c>
      <c r="E318" s="46" t="str">
        <f t="shared" si="88"/>
        <v>ESP</v>
      </c>
      <c r="F318" s="46">
        <f t="shared" si="89"/>
        <v>305</v>
      </c>
      <c r="G318" s="46" t="str">
        <f t="shared" si="90"/>
        <v>B</v>
      </c>
      <c r="H318" s="46" t="str">
        <f t="shared" si="91"/>
        <v>FIGOLS Enric</v>
      </c>
      <c r="I318" s="46" t="str">
        <f t="shared" si="92"/>
        <v>INF-2</v>
      </c>
      <c r="J318" s="46">
        <f t="shared" si="93"/>
        <v>10540</v>
      </c>
      <c r="K318" s="46" t="str">
        <f t="shared" si="94"/>
        <v>S.CUGA</v>
      </c>
      <c r="L318" s="46" t="str">
        <f t="shared" si="95"/>
        <v/>
      </c>
      <c r="P318">
        <v>316</v>
      </c>
      <c r="Q318" t="str">
        <f t="shared" si="96"/>
        <v>ESP</v>
      </c>
      <c r="R318">
        <f t="shared" si="97"/>
        <v>305</v>
      </c>
      <c r="S318" t="str">
        <f t="shared" si="98"/>
        <v>B</v>
      </c>
      <c r="T318" t="str">
        <f t="shared" si="99"/>
        <v>FIGOLS Enric</v>
      </c>
      <c r="U318" t="str">
        <f t="shared" si="100"/>
        <v>INF-2</v>
      </c>
      <c r="V318" s="86">
        <f t="shared" si="101"/>
        <v>10540</v>
      </c>
      <c r="W318" t="str">
        <f t="shared" si="102"/>
        <v>S.CUGA</v>
      </c>
      <c r="X318" t="str">
        <f t="shared" si="103"/>
        <v/>
      </c>
      <c r="Z318" s="79">
        <v>10540</v>
      </c>
      <c r="AA318" s="80" t="s">
        <v>525</v>
      </c>
      <c r="AB318" s="80" t="s">
        <v>515</v>
      </c>
      <c r="AC318" s="80" t="s">
        <v>56</v>
      </c>
      <c r="AD318" s="80" t="s">
        <v>371</v>
      </c>
      <c r="AE318" s="80" t="s">
        <v>268</v>
      </c>
      <c r="AF318" s="80" t="s">
        <v>16</v>
      </c>
      <c r="AG318" s="81">
        <v>2006</v>
      </c>
      <c r="AH318" s="79" t="s">
        <v>517</v>
      </c>
      <c r="AJ318" t="s">
        <v>526</v>
      </c>
      <c r="AK318">
        <v>305</v>
      </c>
      <c r="AM318" t="s">
        <v>517</v>
      </c>
    </row>
    <row r="319" spans="4:39" x14ac:dyDescent="0.25">
      <c r="D319" s="46">
        <f t="shared" si="87"/>
        <v>12682</v>
      </c>
      <c r="E319" s="46" t="str">
        <f t="shared" si="88"/>
        <v>ESP</v>
      </c>
      <c r="F319" s="46">
        <f t="shared" si="89"/>
        <v>305</v>
      </c>
      <c r="G319" s="46" t="str">
        <f t="shared" si="90"/>
        <v>B</v>
      </c>
      <c r="H319" s="46" t="str">
        <f t="shared" si="91"/>
        <v>CARRO Sofia</v>
      </c>
      <c r="I319" s="46" t="str">
        <f t="shared" si="92"/>
        <v>BEN-2</v>
      </c>
      <c r="J319" s="46">
        <f t="shared" si="93"/>
        <v>12682</v>
      </c>
      <c r="K319" s="46" t="str">
        <f t="shared" si="94"/>
        <v>S.CUGA</v>
      </c>
      <c r="L319" s="46" t="str">
        <f t="shared" si="95"/>
        <v/>
      </c>
      <c r="P319">
        <v>317</v>
      </c>
      <c r="Q319" t="str">
        <f t="shared" si="96"/>
        <v>ESP</v>
      </c>
      <c r="R319">
        <f t="shared" si="97"/>
        <v>305</v>
      </c>
      <c r="S319" t="str">
        <f t="shared" si="98"/>
        <v>B</v>
      </c>
      <c r="T319" t="str">
        <f t="shared" si="99"/>
        <v>CARRO Sofia</v>
      </c>
      <c r="U319" t="str">
        <f t="shared" si="100"/>
        <v>BEN-2</v>
      </c>
      <c r="V319" s="86">
        <f t="shared" si="101"/>
        <v>12682</v>
      </c>
      <c r="W319" t="str">
        <f t="shared" si="102"/>
        <v>S.CUGA</v>
      </c>
      <c r="X319" t="str">
        <f t="shared" si="103"/>
        <v/>
      </c>
      <c r="Z319" s="79">
        <v>12682</v>
      </c>
      <c r="AA319" s="80" t="s">
        <v>269</v>
      </c>
      <c r="AB319" s="80" t="s">
        <v>516</v>
      </c>
      <c r="AC319" s="80" t="s">
        <v>56</v>
      </c>
      <c r="AD319" s="80" t="s">
        <v>402</v>
      </c>
      <c r="AE319" s="80" t="s">
        <v>268</v>
      </c>
      <c r="AF319" s="80" t="s">
        <v>16</v>
      </c>
      <c r="AG319" s="81">
        <v>2010</v>
      </c>
      <c r="AH319" s="79" t="s">
        <v>517</v>
      </c>
      <c r="AJ319" t="s">
        <v>526</v>
      </c>
      <c r="AK319">
        <v>305</v>
      </c>
      <c r="AM319" t="s">
        <v>517</v>
      </c>
    </row>
    <row r="320" spans="4:39" x14ac:dyDescent="0.25">
      <c r="D320" s="46">
        <f t="shared" si="87"/>
        <v>12724</v>
      </c>
      <c r="E320" s="46" t="str">
        <f t="shared" si="88"/>
        <v>ESP</v>
      </c>
      <c r="F320" s="46">
        <f t="shared" si="89"/>
        <v>305</v>
      </c>
      <c r="G320" s="46" t="str">
        <f t="shared" si="90"/>
        <v>B</v>
      </c>
      <c r="H320" s="46" t="str">
        <f t="shared" si="91"/>
        <v>ESTIVILL Cristina</v>
      </c>
      <c r="I320" s="46" t="str">
        <f t="shared" si="92"/>
        <v>ALE-1</v>
      </c>
      <c r="J320" s="46">
        <f t="shared" si="93"/>
        <v>12724</v>
      </c>
      <c r="K320" s="46" t="str">
        <f t="shared" si="94"/>
        <v>S.CUGA</v>
      </c>
      <c r="L320" s="46" t="str">
        <f t="shared" si="95"/>
        <v/>
      </c>
      <c r="P320">
        <v>318</v>
      </c>
      <c r="Q320" t="str">
        <f t="shared" si="96"/>
        <v>ESP</v>
      </c>
      <c r="R320">
        <f t="shared" si="97"/>
        <v>305</v>
      </c>
      <c r="S320" t="str">
        <f t="shared" si="98"/>
        <v>B</v>
      </c>
      <c r="T320" t="str">
        <f t="shared" si="99"/>
        <v>ESTIVILL Cristina</v>
      </c>
      <c r="U320" t="str">
        <f t="shared" si="100"/>
        <v>ALE-1</v>
      </c>
      <c r="V320" s="86">
        <f t="shared" si="101"/>
        <v>12724</v>
      </c>
      <c r="W320" t="str">
        <f t="shared" si="102"/>
        <v>S.CUGA</v>
      </c>
      <c r="X320" t="str">
        <f t="shared" si="103"/>
        <v/>
      </c>
      <c r="Z320" s="79">
        <v>12724</v>
      </c>
      <c r="AA320" s="80" t="s">
        <v>270</v>
      </c>
      <c r="AB320" s="80" t="s">
        <v>516</v>
      </c>
      <c r="AC320" s="80" t="s">
        <v>56</v>
      </c>
      <c r="AD320" s="80" t="s">
        <v>379</v>
      </c>
      <c r="AE320" s="80" t="s">
        <v>268</v>
      </c>
      <c r="AF320" s="80" t="s">
        <v>16</v>
      </c>
      <c r="AG320" s="81">
        <v>2009</v>
      </c>
      <c r="AH320" s="79" t="s">
        <v>517</v>
      </c>
      <c r="AJ320" t="s">
        <v>526</v>
      </c>
      <c r="AK320">
        <v>305</v>
      </c>
      <c r="AM320" t="s">
        <v>517</v>
      </c>
    </row>
    <row r="321" spans="4:39" x14ac:dyDescent="0.25">
      <c r="D321" s="46">
        <f t="shared" si="87"/>
        <v>12838</v>
      </c>
      <c r="E321" s="46" t="str">
        <f t="shared" si="88"/>
        <v>ESP</v>
      </c>
      <c r="F321" s="46">
        <f t="shared" si="89"/>
        <v>305</v>
      </c>
      <c r="G321" s="46" t="str">
        <f t="shared" si="90"/>
        <v>B</v>
      </c>
      <c r="H321" s="46" t="str">
        <f t="shared" si="91"/>
        <v>ZOU Tian Qi</v>
      </c>
      <c r="I321" s="46" t="str">
        <f t="shared" si="92"/>
        <v>ALE-2</v>
      </c>
      <c r="J321" s="46">
        <f t="shared" si="93"/>
        <v>12838</v>
      </c>
      <c r="K321" s="46" t="str">
        <f t="shared" si="94"/>
        <v>S.CUGA</v>
      </c>
      <c r="L321" s="46" t="str">
        <f t="shared" si="95"/>
        <v/>
      </c>
      <c r="P321">
        <v>319</v>
      </c>
      <c r="Q321" t="str">
        <f t="shared" si="96"/>
        <v>ESP</v>
      </c>
      <c r="R321">
        <f t="shared" si="97"/>
        <v>305</v>
      </c>
      <c r="S321" t="str">
        <f t="shared" si="98"/>
        <v>B</v>
      </c>
      <c r="T321" t="str">
        <f t="shared" si="99"/>
        <v>ZOU Tian Qi</v>
      </c>
      <c r="U321" t="str">
        <f t="shared" si="100"/>
        <v>ALE-2</v>
      </c>
      <c r="V321" s="86">
        <f t="shared" si="101"/>
        <v>12838</v>
      </c>
      <c r="W321" t="str">
        <f t="shared" si="102"/>
        <v>S.CUGA</v>
      </c>
      <c r="X321" t="str">
        <f t="shared" si="103"/>
        <v/>
      </c>
      <c r="Z321" s="79">
        <v>12838</v>
      </c>
      <c r="AA321" s="80" t="s">
        <v>276</v>
      </c>
      <c r="AB321" s="80" t="s">
        <v>515</v>
      </c>
      <c r="AC321" s="80" t="s">
        <v>56</v>
      </c>
      <c r="AD321" s="80" t="s">
        <v>378</v>
      </c>
      <c r="AE321" s="80" t="s">
        <v>268</v>
      </c>
      <c r="AF321" s="80" t="s">
        <v>16</v>
      </c>
      <c r="AG321" s="81">
        <v>2008</v>
      </c>
      <c r="AH321" s="79" t="s">
        <v>517</v>
      </c>
      <c r="AJ321" t="s">
        <v>526</v>
      </c>
      <c r="AK321">
        <v>305</v>
      </c>
      <c r="AM321" t="s">
        <v>517</v>
      </c>
    </row>
    <row r="322" spans="4:39" x14ac:dyDescent="0.25">
      <c r="D322" s="46">
        <f t="shared" si="87"/>
        <v>12839</v>
      </c>
      <c r="E322" s="46" t="str">
        <f t="shared" si="88"/>
        <v>ESP</v>
      </c>
      <c r="F322" s="46">
        <f t="shared" si="89"/>
        <v>305</v>
      </c>
      <c r="G322" s="46" t="str">
        <f t="shared" si="90"/>
        <v>B</v>
      </c>
      <c r="H322" s="46" t="str">
        <f t="shared" si="91"/>
        <v>ZOU Tian Xiang</v>
      </c>
      <c r="I322" s="46" t="str">
        <f t="shared" si="92"/>
        <v>BEN-2</v>
      </c>
      <c r="J322" s="46">
        <f t="shared" si="93"/>
        <v>12839</v>
      </c>
      <c r="K322" s="46" t="str">
        <f t="shared" si="94"/>
        <v>S.CUGA</v>
      </c>
      <c r="L322" s="46" t="str">
        <f t="shared" si="95"/>
        <v/>
      </c>
      <c r="P322">
        <v>320</v>
      </c>
      <c r="Q322" t="str">
        <f t="shared" si="96"/>
        <v>ESP</v>
      </c>
      <c r="R322">
        <f t="shared" si="97"/>
        <v>305</v>
      </c>
      <c r="S322" t="str">
        <f t="shared" si="98"/>
        <v>B</v>
      </c>
      <c r="T322" t="str">
        <f t="shared" si="99"/>
        <v>ZOU Tian Xiang</v>
      </c>
      <c r="U322" t="str">
        <f t="shared" si="100"/>
        <v>BEN-2</v>
      </c>
      <c r="V322" s="86">
        <f t="shared" si="101"/>
        <v>12839</v>
      </c>
      <c r="W322" t="str">
        <f t="shared" si="102"/>
        <v>S.CUGA</v>
      </c>
      <c r="X322" t="str">
        <f t="shared" si="103"/>
        <v/>
      </c>
      <c r="Z322" s="79">
        <v>12839</v>
      </c>
      <c r="AA322" s="80" t="s">
        <v>277</v>
      </c>
      <c r="AB322" s="80" t="s">
        <v>515</v>
      </c>
      <c r="AC322" s="80" t="s">
        <v>56</v>
      </c>
      <c r="AD322" s="80" t="s">
        <v>402</v>
      </c>
      <c r="AE322" s="80" t="s">
        <v>268</v>
      </c>
      <c r="AF322" s="80" t="s">
        <v>16</v>
      </c>
      <c r="AG322" s="81">
        <v>2010</v>
      </c>
      <c r="AH322" s="79" t="s">
        <v>517</v>
      </c>
      <c r="AJ322" t="s">
        <v>526</v>
      </c>
      <c r="AK322">
        <v>305</v>
      </c>
      <c r="AM322" t="s">
        <v>517</v>
      </c>
    </row>
    <row r="323" spans="4:39" x14ac:dyDescent="0.25">
      <c r="D323" s="46">
        <f t="shared" si="87"/>
        <v>193</v>
      </c>
      <c r="E323" s="46" t="str">
        <f t="shared" si="88"/>
        <v>ESP</v>
      </c>
      <c r="F323" s="46">
        <f t="shared" si="89"/>
        <v>306</v>
      </c>
      <c r="G323" s="46" t="str">
        <f t="shared" si="90"/>
        <v>A1</v>
      </c>
      <c r="H323" s="46" t="str">
        <f t="shared" si="91"/>
        <v>MONTAGUT Ramon</v>
      </c>
      <c r="I323" s="46" t="str">
        <f t="shared" si="92"/>
        <v>V+65</v>
      </c>
      <c r="J323" s="46">
        <f t="shared" si="93"/>
        <v>193</v>
      </c>
      <c r="K323" s="46" t="str">
        <f t="shared" si="94"/>
        <v>PRAT</v>
      </c>
      <c r="L323" s="46" t="str">
        <f t="shared" si="95"/>
        <v/>
      </c>
      <c r="P323">
        <v>321</v>
      </c>
      <c r="Q323" t="str">
        <f t="shared" si="96"/>
        <v>ESP</v>
      </c>
      <c r="R323">
        <f t="shared" si="97"/>
        <v>306</v>
      </c>
      <c r="S323" t="str">
        <f t="shared" si="98"/>
        <v>A1</v>
      </c>
      <c r="T323" t="str">
        <f t="shared" si="99"/>
        <v>MONTAGUT Ramon</v>
      </c>
      <c r="U323" t="str">
        <f t="shared" si="100"/>
        <v>V+65</v>
      </c>
      <c r="V323" s="86">
        <f t="shared" si="101"/>
        <v>193</v>
      </c>
      <c r="W323" t="str">
        <f t="shared" si="102"/>
        <v>PRAT</v>
      </c>
      <c r="X323" t="str">
        <f t="shared" si="103"/>
        <v/>
      </c>
      <c r="Z323" s="79">
        <v>193</v>
      </c>
      <c r="AA323" s="80" t="s">
        <v>233</v>
      </c>
      <c r="AB323" s="80" t="s">
        <v>515</v>
      </c>
      <c r="AC323" s="80" t="s">
        <v>56</v>
      </c>
      <c r="AD323" s="80" t="s">
        <v>374</v>
      </c>
      <c r="AE323" s="80" t="s">
        <v>224</v>
      </c>
      <c r="AF323" s="80" t="s">
        <v>62</v>
      </c>
      <c r="AG323" s="81">
        <v>1954</v>
      </c>
      <c r="AH323" s="79"/>
      <c r="AJ323" t="s">
        <v>526</v>
      </c>
      <c r="AK323">
        <v>306</v>
      </c>
      <c r="AM323" t="s">
        <v>517</v>
      </c>
    </row>
    <row r="324" spans="4:39" x14ac:dyDescent="0.25">
      <c r="D324" s="46">
        <f t="shared" si="87"/>
        <v>222</v>
      </c>
      <c r="E324" s="46" t="str">
        <f t="shared" si="88"/>
        <v>ESP</v>
      </c>
      <c r="F324" s="46">
        <f t="shared" si="89"/>
        <v>306</v>
      </c>
      <c r="G324" s="46" t="str">
        <f t="shared" si="90"/>
        <v>A1</v>
      </c>
      <c r="H324" s="46" t="str">
        <f t="shared" si="91"/>
        <v>AGUADO Aniano</v>
      </c>
      <c r="I324" s="46" t="str">
        <f t="shared" si="92"/>
        <v>V+65</v>
      </c>
      <c r="J324" s="46">
        <f t="shared" si="93"/>
        <v>222</v>
      </c>
      <c r="K324" s="46" t="str">
        <f t="shared" si="94"/>
        <v>PRAT</v>
      </c>
      <c r="L324" s="46" t="str">
        <f t="shared" si="95"/>
        <v/>
      </c>
      <c r="P324">
        <v>322</v>
      </c>
      <c r="Q324" t="str">
        <f t="shared" si="96"/>
        <v>ESP</v>
      </c>
      <c r="R324">
        <f t="shared" si="97"/>
        <v>306</v>
      </c>
      <c r="S324" t="str">
        <f t="shared" si="98"/>
        <v>A1</v>
      </c>
      <c r="T324" t="str">
        <f t="shared" si="99"/>
        <v>AGUADO Aniano</v>
      </c>
      <c r="U324" t="str">
        <f t="shared" si="100"/>
        <v>V+65</v>
      </c>
      <c r="V324" s="86">
        <f t="shared" si="101"/>
        <v>222</v>
      </c>
      <c r="W324" t="str">
        <f t="shared" si="102"/>
        <v>PRAT</v>
      </c>
      <c r="X324" t="str">
        <f t="shared" si="103"/>
        <v/>
      </c>
      <c r="Z324" s="79">
        <v>222</v>
      </c>
      <c r="AA324" s="80" t="s">
        <v>223</v>
      </c>
      <c r="AB324" s="80" t="s">
        <v>515</v>
      </c>
      <c r="AC324" s="80" t="s">
        <v>56</v>
      </c>
      <c r="AD324" s="80" t="s">
        <v>374</v>
      </c>
      <c r="AE324" s="80" t="s">
        <v>224</v>
      </c>
      <c r="AF324" s="80" t="s">
        <v>62</v>
      </c>
      <c r="AG324" s="81">
        <v>1955</v>
      </c>
      <c r="AH324" s="79"/>
      <c r="AJ324" t="s">
        <v>526</v>
      </c>
      <c r="AK324">
        <v>306</v>
      </c>
      <c r="AM324" t="s">
        <v>517</v>
      </c>
    </row>
    <row r="325" spans="4:39" x14ac:dyDescent="0.25">
      <c r="D325" s="46">
        <f t="shared" si="87"/>
        <v>684</v>
      </c>
      <c r="E325" s="46" t="str">
        <f t="shared" si="88"/>
        <v>ESP</v>
      </c>
      <c r="F325" s="46">
        <f t="shared" si="89"/>
        <v>306</v>
      </c>
      <c r="G325" s="46" t="str">
        <f t="shared" si="90"/>
        <v>A1</v>
      </c>
      <c r="H325" s="46" t="str">
        <f t="shared" si="91"/>
        <v>JULIÀ Fèlix</v>
      </c>
      <c r="I325" s="46" t="str">
        <f t="shared" si="92"/>
        <v>V+40</v>
      </c>
      <c r="J325" s="46">
        <f t="shared" si="93"/>
        <v>684</v>
      </c>
      <c r="K325" s="46" t="str">
        <f t="shared" si="94"/>
        <v>PRAT</v>
      </c>
      <c r="L325" s="46" t="str">
        <f t="shared" si="95"/>
        <v/>
      </c>
      <c r="P325">
        <v>323</v>
      </c>
      <c r="Q325" t="str">
        <f t="shared" si="96"/>
        <v>ESP</v>
      </c>
      <c r="R325">
        <f t="shared" si="97"/>
        <v>306</v>
      </c>
      <c r="S325" t="str">
        <f t="shared" si="98"/>
        <v>A1</v>
      </c>
      <c r="T325" t="str">
        <f t="shared" si="99"/>
        <v>JULIÀ Fèlix</v>
      </c>
      <c r="U325" t="str">
        <f t="shared" si="100"/>
        <v>V+40</v>
      </c>
      <c r="V325" s="86">
        <f t="shared" si="101"/>
        <v>684</v>
      </c>
      <c r="W325" t="str">
        <f t="shared" si="102"/>
        <v>PRAT</v>
      </c>
      <c r="X325" t="str">
        <f t="shared" si="103"/>
        <v/>
      </c>
      <c r="Z325" s="79">
        <v>684</v>
      </c>
      <c r="AA325" s="80" t="s">
        <v>230</v>
      </c>
      <c r="AB325" s="80" t="s">
        <v>515</v>
      </c>
      <c r="AC325" s="80" t="s">
        <v>56</v>
      </c>
      <c r="AD325" s="80" t="s">
        <v>376</v>
      </c>
      <c r="AE325" s="80" t="s">
        <v>224</v>
      </c>
      <c r="AF325" s="80" t="s">
        <v>62</v>
      </c>
      <c r="AG325" s="81">
        <v>1972</v>
      </c>
      <c r="AH325" s="79"/>
      <c r="AJ325" t="s">
        <v>526</v>
      </c>
      <c r="AK325">
        <v>306</v>
      </c>
      <c r="AM325" t="s">
        <v>517</v>
      </c>
    </row>
    <row r="326" spans="4:39" x14ac:dyDescent="0.25">
      <c r="D326" s="46">
        <f t="shared" si="87"/>
        <v>732</v>
      </c>
      <c r="E326" s="46" t="str">
        <f t="shared" si="88"/>
        <v>ESP</v>
      </c>
      <c r="F326" s="46">
        <f t="shared" si="89"/>
        <v>306</v>
      </c>
      <c r="G326" s="46" t="str">
        <f t="shared" si="90"/>
        <v>A1</v>
      </c>
      <c r="H326" s="46" t="str">
        <f t="shared" si="91"/>
        <v>MARTIN Armando</v>
      </c>
      <c r="I326" s="46" t="str">
        <f t="shared" si="92"/>
        <v>V+40</v>
      </c>
      <c r="J326" s="46">
        <f t="shared" si="93"/>
        <v>732</v>
      </c>
      <c r="K326" s="46" t="str">
        <f t="shared" si="94"/>
        <v>PRAT</v>
      </c>
      <c r="L326" s="46" t="str">
        <f t="shared" si="95"/>
        <v/>
      </c>
      <c r="P326">
        <v>324</v>
      </c>
      <c r="Q326" t="str">
        <f t="shared" si="96"/>
        <v>ESP</v>
      </c>
      <c r="R326">
        <f t="shared" si="97"/>
        <v>306</v>
      </c>
      <c r="S326" t="str">
        <f t="shared" si="98"/>
        <v>A1</v>
      </c>
      <c r="T326" t="str">
        <f t="shared" si="99"/>
        <v>MARTIN Armando</v>
      </c>
      <c r="U326" t="str">
        <f t="shared" si="100"/>
        <v>V+40</v>
      </c>
      <c r="V326" s="86">
        <f t="shared" si="101"/>
        <v>732</v>
      </c>
      <c r="W326" t="str">
        <f t="shared" si="102"/>
        <v>PRAT</v>
      </c>
      <c r="X326" t="str">
        <f t="shared" si="103"/>
        <v/>
      </c>
      <c r="Z326" s="79">
        <v>732</v>
      </c>
      <c r="AA326" s="80" t="s">
        <v>231</v>
      </c>
      <c r="AB326" s="80" t="s">
        <v>515</v>
      </c>
      <c r="AC326" s="80" t="s">
        <v>56</v>
      </c>
      <c r="AD326" s="80" t="s">
        <v>376</v>
      </c>
      <c r="AE326" s="80" t="s">
        <v>224</v>
      </c>
      <c r="AF326" s="80" t="s">
        <v>62</v>
      </c>
      <c r="AG326" s="81">
        <v>1974</v>
      </c>
      <c r="AH326" s="79"/>
      <c r="AJ326" t="s">
        <v>526</v>
      </c>
      <c r="AK326">
        <v>306</v>
      </c>
      <c r="AM326" t="s">
        <v>517</v>
      </c>
    </row>
    <row r="327" spans="4:39" x14ac:dyDescent="0.25">
      <c r="D327" s="46">
        <f t="shared" si="87"/>
        <v>744</v>
      </c>
      <c r="E327" s="46" t="str">
        <f t="shared" si="88"/>
        <v>ESP</v>
      </c>
      <c r="F327" s="46">
        <f t="shared" si="89"/>
        <v>306</v>
      </c>
      <c r="G327" s="46" t="str">
        <f t="shared" si="90"/>
        <v>A1</v>
      </c>
      <c r="H327" s="46" t="str">
        <f t="shared" si="91"/>
        <v>ARDILA Juan Carlos</v>
      </c>
      <c r="I327" s="46" t="str">
        <f t="shared" si="92"/>
        <v>V+40</v>
      </c>
      <c r="J327" s="46">
        <f t="shared" si="93"/>
        <v>744</v>
      </c>
      <c r="K327" s="46" t="str">
        <f t="shared" si="94"/>
        <v>PRAT</v>
      </c>
      <c r="L327" s="46" t="str">
        <f t="shared" si="95"/>
        <v/>
      </c>
      <c r="P327">
        <v>325</v>
      </c>
      <c r="Q327" t="str">
        <f t="shared" si="96"/>
        <v>ESP</v>
      </c>
      <c r="R327">
        <f t="shared" si="97"/>
        <v>306</v>
      </c>
      <c r="S327" t="str">
        <f t="shared" si="98"/>
        <v>A1</v>
      </c>
      <c r="T327" t="str">
        <f t="shared" si="99"/>
        <v>ARDILA Juan Carlos</v>
      </c>
      <c r="U327" t="str">
        <f t="shared" si="100"/>
        <v>V+40</v>
      </c>
      <c r="V327" s="86">
        <f t="shared" si="101"/>
        <v>744</v>
      </c>
      <c r="W327" t="str">
        <f t="shared" si="102"/>
        <v>PRAT</v>
      </c>
      <c r="X327" t="str">
        <f t="shared" si="103"/>
        <v/>
      </c>
      <c r="Z327" s="79">
        <v>744</v>
      </c>
      <c r="AA327" s="80" t="s">
        <v>225</v>
      </c>
      <c r="AB327" s="80" t="s">
        <v>515</v>
      </c>
      <c r="AC327" s="80" t="s">
        <v>56</v>
      </c>
      <c r="AD327" s="80" t="s">
        <v>376</v>
      </c>
      <c r="AE327" s="80" t="s">
        <v>224</v>
      </c>
      <c r="AF327" s="80" t="s">
        <v>62</v>
      </c>
      <c r="AG327" s="81">
        <v>1974</v>
      </c>
      <c r="AH327" s="79"/>
      <c r="AJ327" t="s">
        <v>526</v>
      </c>
      <c r="AK327">
        <v>306</v>
      </c>
      <c r="AM327" t="s">
        <v>517</v>
      </c>
    </row>
    <row r="328" spans="4:39" x14ac:dyDescent="0.25">
      <c r="D328" s="46">
        <f t="shared" si="87"/>
        <v>842</v>
      </c>
      <c r="E328" s="46" t="str">
        <f t="shared" si="88"/>
        <v>ESP</v>
      </c>
      <c r="F328" s="46">
        <f t="shared" si="89"/>
        <v>306</v>
      </c>
      <c r="G328" s="46" t="str">
        <f t="shared" si="90"/>
        <v>A1</v>
      </c>
      <c r="H328" s="46" t="str">
        <f t="shared" si="91"/>
        <v>RUIZ Amador</v>
      </c>
      <c r="I328" s="46" t="str">
        <f t="shared" si="92"/>
        <v>V+40</v>
      </c>
      <c r="J328" s="46">
        <f t="shared" si="93"/>
        <v>842</v>
      </c>
      <c r="K328" s="46" t="str">
        <f t="shared" si="94"/>
        <v>PRAT</v>
      </c>
      <c r="L328" s="46" t="str">
        <f t="shared" si="95"/>
        <v/>
      </c>
      <c r="P328">
        <v>326</v>
      </c>
      <c r="Q328" t="str">
        <f t="shared" si="96"/>
        <v>ESP</v>
      </c>
      <c r="R328">
        <f t="shared" si="97"/>
        <v>306</v>
      </c>
      <c r="S328" t="str">
        <f t="shared" si="98"/>
        <v>A1</v>
      </c>
      <c r="T328" t="str">
        <f t="shared" si="99"/>
        <v>RUIZ Amador</v>
      </c>
      <c r="U328" t="str">
        <f t="shared" si="100"/>
        <v>V+40</v>
      </c>
      <c r="V328" s="86">
        <f t="shared" si="101"/>
        <v>842</v>
      </c>
      <c r="W328" t="str">
        <f t="shared" si="102"/>
        <v>PRAT</v>
      </c>
      <c r="X328" t="str">
        <f t="shared" si="103"/>
        <v/>
      </c>
      <c r="Z328" s="79">
        <v>842</v>
      </c>
      <c r="AA328" s="80" t="s">
        <v>235</v>
      </c>
      <c r="AB328" s="80" t="s">
        <v>515</v>
      </c>
      <c r="AC328" s="80" t="s">
        <v>56</v>
      </c>
      <c r="AD328" s="80" t="s">
        <v>376</v>
      </c>
      <c r="AE328" s="80" t="s">
        <v>224</v>
      </c>
      <c r="AF328" s="80" t="s">
        <v>62</v>
      </c>
      <c r="AG328" s="81">
        <v>1977</v>
      </c>
      <c r="AH328" s="79"/>
      <c r="AJ328" t="s">
        <v>526</v>
      </c>
      <c r="AK328">
        <v>306</v>
      </c>
      <c r="AM328" t="s">
        <v>517</v>
      </c>
    </row>
    <row r="329" spans="4:39" x14ac:dyDescent="0.25">
      <c r="D329" s="46">
        <f t="shared" si="87"/>
        <v>1014</v>
      </c>
      <c r="E329" s="46" t="str">
        <f t="shared" si="88"/>
        <v>ESP</v>
      </c>
      <c r="F329" s="46">
        <f t="shared" si="89"/>
        <v>306</v>
      </c>
      <c r="G329" s="46" t="str">
        <f t="shared" si="90"/>
        <v>A1</v>
      </c>
      <c r="H329" s="46" t="str">
        <f t="shared" si="91"/>
        <v>MINGUELL Roger</v>
      </c>
      <c r="I329" s="46" t="str">
        <f t="shared" si="92"/>
        <v>SEN</v>
      </c>
      <c r="J329" s="46">
        <f t="shared" si="93"/>
        <v>1014</v>
      </c>
      <c r="K329" s="46" t="str">
        <f t="shared" si="94"/>
        <v>PRAT</v>
      </c>
      <c r="L329" s="46" t="str">
        <f t="shared" si="95"/>
        <v/>
      </c>
      <c r="P329">
        <v>327</v>
      </c>
      <c r="Q329" t="str">
        <f t="shared" si="96"/>
        <v>ESP</v>
      </c>
      <c r="R329">
        <f t="shared" si="97"/>
        <v>306</v>
      </c>
      <c r="S329" t="str">
        <f t="shared" si="98"/>
        <v>A1</v>
      </c>
      <c r="T329" t="str">
        <f t="shared" si="99"/>
        <v>MINGUELL Roger</v>
      </c>
      <c r="U329" t="str">
        <f t="shared" si="100"/>
        <v>SEN</v>
      </c>
      <c r="V329" s="86">
        <f t="shared" si="101"/>
        <v>1014</v>
      </c>
      <c r="W329" t="str">
        <f t="shared" si="102"/>
        <v>PRAT</v>
      </c>
      <c r="X329" t="str">
        <f t="shared" si="103"/>
        <v/>
      </c>
      <c r="Z329" s="79">
        <v>1014</v>
      </c>
      <c r="AA329" s="80" t="s">
        <v>259</v>
      </c>
      <c r="AB329" s="80" t="s">
        <v>515</v>
      </c>
      <c r="AC329" s="80" t="s">
        <v>56</v>
      </c>
      <c r="AD329" s="80" t="s">
        <v>64</v>
      </c>
      <c r="AE329" s="80" t="s">
        <v>224</v>
      </c>
      <c r="AF329" s="80" t="s">
        <v>62</v>
      </c>
      <c r="AG329" s="81">
        <v>1982</v>
      </c>
      <c r="AH329" s="79"/>
      <c r="AJ329" t="s">
        <v>526</v>
      </c>
      <c r="AK329">
        <v>306</v>
      </c>
      <c r="AM329" t="s">
        <v>517</v>
      </c>
    </row>
    <row r="330" spans="4:39" x14ac:dyDescent="0.25">
      <c r="D330" s="46">
        <f t="shared" si="87"/>
        <v>1738</v>
      </c>
      <c r="E330" s="46" t="str">
        <f t="shared" si="88"/>
        <v>ESP</v>
      </c>
      <c r="F330" s="46">
        <f t="shared" si="89"/>
        <v>306</v>
      </c>
      <c r="G330" s="46" t="str">
        <f t="shared" si="90"/>
        <v>A1</v>
      </c>
      <c r="H330" s="46" t="str">
        <f t="shared" si="91"/>
        <v>MARTINEZ Eduard</v>
      </c>
      <c r="I330" s="46" t="str">
        <f t="shared" si="92"/>
        <v>V+40</v>
      </c>
      <c r="J330" s="46">
        <f t="shared" si="93"/>
        <v>1738</v>
      </c>
      <c r="K330" s="46" t="str">
        <f t="shared" si="94"/>
        <v>PRAT</v>
      </c>
      <c r="L330" s="46" t="str">
        <f t="shared" si="95"/>
        <v/>
      </c>
      <c r="P330">
        <v>328</v>
      </c>
      <c r="Q330" t="str">
        <f t="shared" si="96"/>
        <v>ESP</v>
      </c>
      <c r="R330">
        <f t="shared" si="97"/>
        <v>306</v>
      </c>
      <c r="S330" t="str">
        <f t="shared" si="98"/>
        <v>A1</v>
      </c>
      <c r="T330" t="str">
        <f t="shared" si="99"/>
        <v>MARTINEZ Eduard</v>
      </c>
      <c r="U330" t="str">
        <f t="shared" si="100"/>
        <v>V+40</v>
      </c>
      <c r="V330" s="86">
        <f t="shared" si="101"/>
        <v>1738</v>
      </c>
      <c r="W330" t="str">
        <f t="shared" si="102"/>
        <v>PRAT</v>
      </c>
      <c r="X330" t="str">
        <f t="shared" si="103"/>
        <v/>
      </c>
      <c r="Z330" s="79">
        <v>1738</v>
      </c>
      <c r="AA330" s="80" t="s">
        <v>232</v>
      </c>
      <c r="AB330" s="80" t="s">
        <v>515</v>
      </c>
      <c r="AC330" s="80" t="s">
        <v>56</v>
      </c>
      <c r="AD330" s="80" t="s">
        <v>376</v>
      </c>
      <c r="AE330" s="80" t="s">
        <v>224</v>
      </c>
      <c r="AF330" s="80" t="s">
        <v>62</v>
      </c>
      <c r="AG330" s="81">
        <v>1975</v>
      </c>
      <c r="AH330" s="79"/>
      <c r="AJ330" t="s">
        <v>526</v>
      </c>
      <c r="AK330">
        <v>306</v>
      </c>
      <c r="AM330" t="s">
        <v>517</v>
      </c>
    </row>
    <row r="331" spans="4:39" x14ac:dyDescent="0.25">
      <c r="D331" s="46">
        <f t="shared" si="87"/>
        <v>5638</v>
      </c>
      <c r="E331" s="46" t="str">
        <f t="shared" si="88"/>
        <v>ESP</v>
      </c>
      <c r="F331" s="46">
        <f t="shared" si="89"/>
        <v>306</v>
      </c>
      <c r="G331" s="46" t="str">
        <f t="shared" si="90"/>
        <v>A1</v>
      </c>
      <c r="H331" s="46" t="str">
        <f t="shared" si="91"/>
        <v>RABADAN Luis</v>
      </c>
      <c r="I331" s="46" t="str">
        <f t="shared" si="92"/>
        <v>V+40</v>
      </c>
      <c r="J331" s="46">
        <f t="shared" si="93"/>
        <v>5638</v>
      </c>
      <c r="K331" s="46" t="str">
        <f t="shared" si="94"/>
        <v>PRAT</v>
      </c>
      <c r="L331" s="46" t="str">
        <f t="shared" si="95"/>
        <v/>
      </c>
      <c r="P331">
        <v>329</v>
      </c>
      <c r="Q331" t="str">
        <f t="shared" si="96"/>
        <v>ESP</v>
      </c>
      <c r="R331">
        <f t="shared" si="97"/>
        <v>306</v>
      </c>
      <c r="S331" t="str">
        <f t="shared" si="98"/>
        <v>A1</v>
      </c>
      <c r="T331" t="str">
        <f t="shared" si="99"/>
        <v>RABADAN Luis</v>
      </c>
      <c r="U331" t="str">
        <f t="shared" si="100"/>
        <v>V+40</v>
      </c>
      <c r="V331" s="86">
        <f t="shared" si="101"/>
        <v>5638</v>
      </c>
      <c r="W331" t="str">
        <f t="shared" si="102"/>
        <v>PRAT</v>
      </c>
      <c r="X331" t="str">
        <f t="shared" si="103"/>
        <v/>
      </c>
      <c r="Z331" s="79">
        <v>5638</v>
      </c>
      <c r="AA331" s="80" t="s">
        <v>234</v>
      </c>
      <c r="AB331" s="80" t="s">
        <v>515</v>
      </c>
      <c r="AC331" s="80" t="s">
        <v>56</v>
      </c>
      <c r="AD331" s="80" t="s">
        <v>376</v>
      </c>
      <c r="AE331" s="80" t="s">
        <v>224</v>
      </c>
      <c r="AF331" s="80" t="s">
        <v>62</v>
      </c>
      <c r="AG331" s="81">
        <v>1973</v>
      </c>
      <c r="AH331" s="79"/>
      <c r="AJ331" t="s">
        <v>526</v>
      </c>
      <c r="AK331">
        <v>306</v>
      </c>
      <c r="AM331" t="s">
        <v>517</v>
      </c>
    </row>
    <row r="332" spans="4:39" x14ac:dyDescent="0.25">
      <c r="D332" s="46">
        <f t="shared" si="87"/>
        <v>6118</v>
      </c>
      <c r="E332" s="46" t="str">
        <f t="shared" si="88"/>
        <v>ESP</v>
      </c>
      <c r="F332" s="46">
        <f t="shared" si="89"/>
        <v>306</v>
      </c>
      <c r="G332" s="46" t="str">
        <f t="shared" si="90"/>
        <v>A1</v>
      </c>
      <c r="H332" s="46" t="str">
        <f t="shared" si="91"/>
        <v>CAÑETE Antonio Jose</v>
      </c>
      <c r="I332" s="46" t="str">
        <f t="shared" si="92"/>
        <v>V+40</v>
      </c>
      <c r="J332" s="46">
        <f t="shared" si="93"/>
        <v>6118</v>
      </c>
      <c r="K332" s="46" t="str">
        <f t="shared" si="94"/>
        <v>PRAT</v>
      </c>
      <c r="L332" s="46" t="str">
        <f t="shared" si="95"/>
        <v/>
      </c>
      <c r="P332">
        <v>330</v>
      </c>
      <c r="Q332" t="str">
        <f t="shared" si="96"/>
        <v>ESP</v>
      </c>
      <c r="R332">
        <f t="shared" si="97"/>
        <v>306</v>
      </c>
      <c r="S332" t="str">
        <f t="shared" si="98"/>
        <v>A1</v>
      </c>
      <c r="T332" t="str">
        <f t="shared" si="99"/>
        <v>CAÑETE Antonio Jose</v>
      </c>
      <c r="U332" t="str">
        <f t="shared" si="100"/>
        <v>V+40</v>
      </c>
      <c r="V332" s="86">
        <f t="shared" si="101"/>
        <v>6118</v>
      </c>
      <c r="W332" t="str">
        <f t="shared" si="102"/>
        <v>PRAT</v>
      </c>
      <c r="X332" t="str">
        <f t="shared" si="103"/>
        <v/>
      </c>
      <c r="Z332" s="79">
        <v>6118</v>
      </c>
      <c r="AA332" s="80" t="s">
        <v>228</v>
      </c>
      <c r="AB332" s="80" t="s">
        <v>515</v>
      </c>
      <c r="AC332" s="80" t="s">
        <v>56</v>
      </c>
      <c r="AD332" s="80" t="s">
        <v>376</v>
      </c>
      <c r="AE332" s="80" t="s">
        <v>224</v>
      </c>
      <c r="AF332" s="80" t="s">
        <v>62</v>
      </c>
      <c r="AG332" s="81">
        <v>1979</v>
      </c>
      <c r="AH332" s="79"/>
      <c r="AJ332" t="s">
        <v>526</v>
      </c>
      <c r="AK332">
        <v>306</v>
      </c>
      <c r="AM332" t="s">
        <v>517</v>
      </c>
    </row>
    <row r="333" spans="4:39" x14ac:dyDescent="0.25">
      <c r="D333" s="46">
        <f t="shared" ref="D333:D396" si="104">V333</f>
        <v>7392</v>
      </c>
      <c r="E333" s="46" t="str">
        <f t="shared" ref="E333:E396" si="105">Q333</f>
        <v>NO NAC</v>
      </c>
      <c r="F333" s="46">
        <f t="shared" ref="F333:F396" si="106">R333</f>
        <v>306</v>
      </c>
      <c r="G333" s="46" t="str">
        <f t="shared" ref="G333:G396" si="107">S333</f>
        <v>A1</v>
      </c>
      <c r="H333" s="46" t="str">
        <f t="shared" ref="H333:H396" si="108">T333</f>
        <v>SINAGRA Ariel Dario</v>
      </c>
      <c r="I333" s="46" t="str">
        <f t="shared" ref="I333:I396" si="109">U333</f>
        <v>V+40</v>
      </c>
      <c r="J333" s="46">
        <f t="shared" ref="J333:J396" si="110">V333</f>
        <v>7392</v>
      </c>
      <c r="K333" s="46" t="str">
        <f t="shared" ref="K333:K396" si="111">W333</f>
        <v>PRAT</v>
      </c>
      <c r="L333" s="46" t="str">
        <f t="shared" ref="L333:L396" si="112">X333</f>
        <v/>
      </c>
      <c r="P333">
        <v>331</v>
      </c>
      <c r="Q333" t="str">
        <f t="shared" ref="Q333:Q396" si="113">AC333</f>
        <v>NO NAC</v>
      </c>
      <c r="R333">
        <f t="shared" ref="R333:R396" si="114">AK333</f>
        <v>306</v>
      </c>
      <c r="S333" t="str">
        <f t="shared" ref="S333:S396" si="115">AF333</f>
        <v>A1</v>
      </c>
      <c r="T333" t="str">
        <f t="shared" ref="T333:T396" si="116">AA333</f>
        <v>SINAGRA Ariel Dario</v>
      </c>
      <c r="U333" t="str">
        <f t="shared" ref="U333:U396" si="117">AD333</f>
        <v>V+40</v>
      </c>
      <c r="V333" s="86">
        <f t="shared" ref="V333:V396" si="118">Z333</f>
        <v>7392</v>
      </c>
      <c r="W333" t="str">
        <f t="shared" ref="W333:W396" si="119">AE333</f>
        <v>PRAT</v>
      </c>
      <c r="X333" t="str">
        <f t="shared" ref="X333:X396" si="120">IF(AL333=0,"",AL333)</f>
        <v/>
      </c>
      <c r="Z333" s="79">
        <v>7392</v>
      </c>
      <c r="AA333" s="80" t="s">
        <v>236</v>
      </c>
      <c r="AB333" s="80" t="s">
        <v>515</v>
      </c>
      <c r="AC333" s="80" t="s">
        <v>72</v>
      </c>
      <c r="AD333" s="80" t="s">
        <v>376</v>
      </c>
      <c r="AE333" s="80" t="s">
        <v>224</v>
      </c>
      <c r="AF333" s="80" t="s">
        <v>62</v>
      </c>
      <c r="AG333" s="81">
        <v>1975</v>
      </c>
      <c r="AH333" s="79"/>
      <c r="AJ333" t="s">
        <v>526</v>
      </c>
      <c r="AK333">
        <v>306</v>
      </c>
      <c r="AM333" t="s">
        <v>517</v>
      </c>
    </row>
    <row r="334" spans="4:39" x14ac:dyDescent="0.25">
      <c r="D334" s="46">
        <f t="shared" si="104"/>
        <v>8443</v>
      </c>
      <c r="E334" s="46" t="str">
        <f t="shared" si="105"/>
        <v>ESP</v>
      </c>
      <c r="F334" s="46">
        <f t="shared" si="106"/>
        <v>306</v>
      </c>
      <c r="G334" s="46" t="str">
        <f t="shared" si="107"/>
        <v>A1</v>
      </c>
      <c r="H334" s="46" t="str">
        <f t="shared" si="108"/>
        <v>DELGADO Ruben</v>
      </c>
      <c r="I334" s="46" t="str">
        <f t="shared" si="109"/>
        <v>S23-2</v>
      </c>
      <c r="J334" s="46">
        <f t="shared" si="110"/>
        <v>8443</v>
      </c>
      <c r="K334" s="46" t="str">
        <f t="shared" si="111"/>
        <v>PRAT</v>
      </c>
      <c r="L334" s="46" t="str">
        <f t="shared" si="112"/>
        <v/>
      </c>
      <c r="P334">
        <v>332</v>
      </c>
      <c r="Q334" t="str">
        <f t="shared" si="113"/>
        <v>ESP</v>
      </c>
      <c r="R334">
        <f t="shared" si="114"/>
        <v>306</v>
      </c>
      <c r="S334" t="str">
        <f t="shared" si="115"/>
        <v>A1</v>
      </c>
      <c r="T334" t="str">
        <f t="shared" si="116"/>
        <v>DELGADO Ruben</v>
      </c>
      <c r="U334" t="str">
        <f t="shared" si="117"/>
        <v>S23-2</v>
      </c>
      <c r="V334" s="86">
        <f t="shared" si="118"/>
        <v>8443</v>
      </c>
      <c r="W334" t="str">
        <f t="shared" si="119"/>
        <v>PRAT</v>
      </c>
      <c r="X334" t="str">
        <f t="shared" si="120"/>
        <v/>
      </c>
      <c r="Z334" s="79">
        <v>8443</v>
      </c>
      <c r="AA334" s="80" t="s">
        <v>229</v>
      </c>
      <c r="AB334" s="80" t="s">
        <v>515</v>
      </c>
      <c r="AC334" s="80" t="s">
        <v>56</v>
      </c>
      <c r="AD334" s="80" t="s">
        <v>412</v>
      </c>
      <c r="AE334" s="80" t="s">
        <v>224</v>
      </c>
      <c r="AF334" s="80" t="s">
        <v>62</v>
      </c>
      <c r="AG334" s="81">
        <v>1998</v>
      </c>
      <c r="AH334" s="79"/>
      <c r="AJ334" t="s">
        <v>526</v>
      </c>
      <c r="AK334">
        <v>306</v>
      </c>
      <c r="AM334" t="s">
        <v>517</v>
      </c>
    </row>
    <row r="335" spans="4:39" x14ac:dyDescent="0.25">
      <c r="D335" s="46">
        <f t="shared" si="104"/>
        <v>10107</v>
      </c>
      <c r="E335" s="46" t="str">
        <f t="shared" si="105"/>
        <v>ESP</v>
      </c>
      <c r="F335" s="46">
        <f t="shared" si="106"/>
        <v>306</v>
      </c>
      <c r="G335" s="46" t="str">
        <f t="shared" si="107"/>
        <v>A1</v>
      </c>
      <c r="H335" s="46" t="str">
        <f t="shared" si="108"/>
        <v>MUÑOZ Patricio Berry</v>
      </c>
      <c r="I335" s="46" t="str">
        <f t="shared" si="109"/>
        <v>V+40</v>
      </c>
      <c r="J335" s="46">
        <f t="shared" si="110"/>
        <v>10107</v>
      </c>
      <c r="K335" s="46" t="str">
        <f t="shared" si="111"/>
        <v>PRAT</v>
      </c>
      <c r="L335" s="46" t="str">
        <f t="shared" si="112"/>
        <v/>
      </c>
      <c r="P335">
        <v>333</v>
      </c>
      <c r="Q335" t="str">
        <f t="shared" si="113"/>
        <v>ESP</v>
      </c>
      <c r="R335">
        <f t="shared" si="114"/>
        <v>306</v>
      </c>
      <c r="S335" t="str">
        <f t="shared" si="115"/>
        <v>A1</v>
      </c>
      <c r="T335" t="str">
        <f t="shared" si="116"/>
        <v>MUÑOZ Patricio Berry</v>
      </c>
      <c r="U335" t="str">
        <f t="shared" si="117"/>
        <v>V+40</v>
      </c>
      <c r="V335" s="86">
        <f t="shared" si="118"/>
        <v>10107</v>
      </c>
      <c r="W335" t="str">
        <f t="shared" si="119"/>
        <v>PRAT</v>
      </c>
      <c r="X335" t="str">
        <f t="shared" si="120"/>
        <v/>
      </c>
      <c r="Z335" s="79">
        <v>10107</v>
      </c>
      <c r="AA335" s="80" t="s">
        <v>476</v>
      </c>
      <c r="AB335" s="80" t="s">
        <v>515</v>
      </c>
      <c r="AC335" s="80" t="s">
        <v>56</v>
      </c>
      <c r="AD335" s="80" t="s">
        <v>376</v>
      </c>
      <c r="AE335" s="80" t="s">
        <v>224</v>
      </c>
      <c r="AF335" s="80" t="s">
        <v>62</v>
      </c>
      <c r="AG335" s="81">
        <v>1981</v>
      </c>
      <c r="AH335" s="79"/>
      <c r="AJ335" t="s">
        <v>526</v>
      </c>
      <c r="AK335">
        <v>306</v>
      </c>
      <c r="AM335" t="s">
        <v>517</v>
      </c>
    </row>
    <row r="336" spans="4:39" x14ac:dyDescent="0.25">
      <c r="D336" s="46">
        <f t="shared" si="104"/>
        <v>11185</v>
      </c>
      <c r="E336" s="46" t="str">
        <f t="shared" si="105"/>
        <v>ESP</v>
      </c>
      <c r="F336" s="46">
        <f t="shared" si="106"/>
        <v>306</v>
      </c>
      <c r="G336" s="46" t="str">
        <f t="shared" si="107"/>
        <v>A1</v>
      </c>
      <c r="H336" s="46" t="str">
        <f t="shared" si="108"/>
        <v>SPARTI Carlo</v>
      </c>
      <c r="I336" s="46" t="str">
        <f t="shared" si="109"/>
        <v>V+70</v>
      </c>
      <c r="J336" s="46">
        <f t="shared" si="110"/>
        <v>11185</v>
      </c>
      <c r="K336" s="46" t="str">
        <f t="shared" si="111"/>
        <v>PRAT</v>
      </c>
      <c r="L336" s="46" t="str">
        <f t="shared" si="112"/>
        <v/>
      </c>
      <c r="P336">
        <v>334</v>
      </c>
      <c r="Q336" t="str">
        <f t="shared" si="113"/>
        <v>ESP</v>
      </c>
      <c r="R336">
        <f t="shared" si="114"/>
        <v>306</v>
      </c>
      <c r="S336" t="str">
        <f t="shared" si="115"/>
        <v>A1</v>
      </c>
      <c r="T336" t="str">
        <f t="shared" si="116"/>
        <v>SPARTI Carlo</v>
      </c>
      <c r="U336" t="str">
        <f t="shared" si="117"/>
        <v>V+70</v>
      </c>
      <c r="V336" s="86">
        <f t="shared" si="118"/>
        <v>11185</v>
      </c>
      <c r="W336" t="str">
        <f t="shared" si="119"/>
        <v>PRAT</v>
      </c>
      <c r="X336" t="str">
        <f t="shared" si="120"/>
        <v/>
      </c>
      <c r="Z336" s="79">
        <v>11185</v>
      </c>
      <c r="AA336" s="80" t="s">
        <v>477</v>
      </c>
      <c r="AB336" s="80" t="s">
        <v>515</v>
      </c>
      <c r="AC336" s="80" t="s">
        <v>56</v>
      </c>
      <c r="AD336" s="80" t="s">
        <v>391</v>
      </c>
      <c r="AE336" s="80" t="s">
        <v>224</v>
      </c>
      <c r="AF336" s="80" t="s">
        <v>62</v>
      </c>
      <c r="AG336" s="81">
        <v>1947</v>
      </c>
      <c r="AH336" s="79" t="s">
        <v>517</v>
      </c>
      <c r="AJ336" t="s">
        <v>526</v>
      </c>
      <c r="AK336">
        <v>306</v>
      </c>
      <c r="AM336" t="s">
        <v>517</v>
      </c>
    </row>
    <row r="337" spans="4:39" x14ac:dyDescent="0.25">
      <c r="D337" s="46">
        <f t="shared" si="104"/>
        <v>12137</v>
      </c>
      <c r="E337" s="46" t="str">
        <f t="shared" si="105"/>
        <v>ESP</v>
      </c>
      <c r="F337" s="46">
        <f t="shared" si="106"/>
        <v>306</v>
      </c>
      <c r="G337" s="46" t="str">
        <f t="shared" si="107"/>
        <v>A1</v>
      </c>
      <c r="H337" s="46" t="str">
        <f t="shared" si="108"/>
        <v>CALLEJA David</v>
      </c>
      <c r="I337" s="46" t="str">
        <f t="shared" si="109"/>
        <v>V+40</v>
      </c>
      <c r="J337" s="46">
        <f t="shared" si="110"/>
        <v>12137</v>
      </c>
      <c r="K337" s="46" t="str">
        <f t="shared" si="111"/>
        <v>PRAT</v>
      </c>
      <c r="L337" s="46" t="str">
        <f t="shared" si="112"/>
        <v/>
      </c>
      <c r="P337">
        <v>335</v>
      </c>
      <c r="Q337" t="str">
        <f t="shared" si="113"/>
        <v>ESP</v>
      </c>
      <c r="R337">
        <f t="shared" si="114"/>
        <v>306</v>
      </c>
      <c r="S337" t="str">
        <f t="shared" si="115"/>
        <v>A1</v>
      </c>
      <c r="T337" t="str">
        <f t="shared" si="116"/>
        <v>CALLEJA David</v>
      </c>
      <c r="U337" t="str">
        <f t="shared" si="117"/>
        <v>V+40</v>
      </c>
      <c r="V337" s="86">
        <f t="shared" si="118"/>
        <v>12137</v>
      </c>
      <c r="W337" t="str">
        <f t="shared" si="119"/>
        <v>PRAT</v>
      </c>
      <c r="X337" t="str">
        <f t="shared" si="120"/>
        <v/>
      </c>
      <c r="Z337" s="79">
        <v>12137</v>
      </c>
      <c r="AA337" s="80" t="s">
        <v>226</v>
      </c>
      <c r="AB337" s="80" t="s">
        <v>515</v>
      </c>
      <c r="AC337" s="80" t="s">
        <v>56</v>
      </c>
      <c r="AD337" s="80" t="s">
        <v>376</v>
      </c>
      <c r="AE337" s="80" t="s">
        <v>224</v>
      </c>
      <c r="AF337" s="80" t="s">
        <v>62</v>
      </c>
      <c r="AG337" s="81">
        <v>1979</v>
      </c>
      <c r="AH337" s="79"/>
      <c r="AJ337" t="s">
        <v>526</v>
      </c>
      <c r="AK337">
        <v>306</v>
      </c>
      <c r="AM337" t="s">
        <v>517</v>
      </c>
    </row>
    <row r="338" spans="4:39" x14ac:dyDescent="0.25">
      <c r="D338" s="46">
        <f t="shared" si="104"/>
        <v>12223</v>
      </c>
      <c r="E338" s="46" t="str">
        <f t="shared" si="105"/>
        <v>ESP</v>
      </c>
      <c r="F338" s="46">
        <f t="shared" si="106"/>
        <v>306</v>
      </c>
      <c r="G338" s="46" t="str">
        <f t="shared" si="107"/>
        <v>A1</v>
      </c>
      <c r="H338" s="46" t="str">
        <f t="shared" si="108"/>
        <v>CAMINO Juan Manuel</v>
      </c>
      <c r="I338" s="46" t="str">
        <f t="shared" si="109"/>
        <v>V+50</v>
      </c>
      <c r="J338" s="46">
        <f t="shared" si="110"/>
        <v>12223</v>
      </c>
      <c r="K338" s="46" t="str">
        <f t="shared" si="111"/>
        <v>PRAT</v>
      </c>
      <c r="L338" s="46" t="str">
        <f t="shared" si="112"/>
        <v/>
      </c>
      <c r="P338">
        <v>336</v>
      </c>
      <c r="Q338" t="str">
        <f t="shared" si="113"/>
        <v>ESP</v>
      </c>
      <c r="R338">
        <f t="shared" si="114"/>
        <v>306</v>
      </c>
      <c r="S338" t="str">
        <f t="shared" si="115"/>
        <v>A1</v>
      </c>
      <c r="T338" t="str">
        <f t="shared" si="116"/>
        <v>CAMINO Juan Manuel</v>
      </c>
      <c r="U338" t="str">
        <f t="shared" si="117"/>
        <v>V+50</v>
      </c>
      <c r="V338" s="86">
        <f t="shared" si="118"/>
        <v>12223</v>
      </c>
      <c r="W338" t="str">
        <f t="shared" si="119"/>
        <v>PRAT</v>
      </c>
      <c r="X338" t="str">
        <f t="shared" si="120"/>
        <v/>
      </c>
      <c r="Z338" s="79">
        <v>12223</v>
      </c>
      <c r="AA338" s="80" t="s">
        <v>227</v>
      </c>
      <c r="AB338" s="80" t="s">
        <v>515</v>
      </c>
      <c r="AC338" s="80" t="s">
        <v>56</v>
      </c>
      <c r="AD338" s="80" t="s">
        <v>368</v>
      </c>
      <c r="AE338" s="80" t="s">
        <v>224</v>
      </c>
      <c r="AF338" s="80" t="s">
        <v>62</v>
      </c>
      <c r="AG338" s="81">
        <v>1971</v>
      </c>
      <c r="AH338" s="79"/>
      <c r="AJ338" t="s">
        <v>526</v>
      </c>
      <c r="AK338">
        <v>306</v>
      </c>
      <c r="AM338" t="s">
        <v>517</v>
      </c>
    </row>
    <row r="339" spans="4:39" x14ac:dyDescent="0.25">
      <c r="D339" s="46">
        <f t="shared" si="104"/>
        <v>14127</v>
      </c>
      <c r="E339" s="46" t="str">
        <f t="shared" si="105"/>
        <v>ESP</v>
      </c>
      <c r="F339" s="46">
        <f t="shared" si="106"/>
        <v>306</v>
      </c>
      <c r="G339" s="46" t="str">
        <f t="shared" si="107"/>
        <v>A1</v>
      </c>
      <c r="H339" s="46" t="str">
        <f t="shared" si="108"/>
        <v>PARRAS Jose</v>
      </c>
      <c r="I339" s="46" t="str">
        <f t="shared" si="109"/>
        <v>V+60</v>
      </c>
      <c r="J339" s="46">
        <f t="shared" si="110"/>
        <v>14127</v>
      </c>
      <c r="K339" s="46" t="str">
        <f t="shared" si="111"/>
        <v>PRAT</v>
      </c>
      <c r="L339" s="46" t="str">
        <f t="shared" si="112"/>
        <v/>
      </c>
      <c r="P339">
        <v>337</v>
      </c>
      <c r="Q339" t="str">
        <f t="shared" si="113"/>
        <v>ESP</v>
      </c>
      <c r="R339">
        <f t="shared" si="114"/>
        <v>306</v>
      </c>
      <c r="S339" t="str">
        <f t="shared" si="115"/>
        <v>A1</v>
      </c>
      <c r="T339" t="str">
        <f t="shared" si="116"/>
        <v>PARRAS Jose</v>
      </c>
      <c r="U339" t="str">
        <f t="shared" si="117"/>
        <v>V+60</v>
      </c>
      <c r="V339" s="86">
        <f t="shared" si="118"/>
        <v>14127</v>
      </c>
      <c r="W339" t="str">
        <f t="shared" si="119"/>
        <v>PRAT</v>
      </c>
      <c r="X339" t="str">
        <f t="shared" si="120"/>
        <v/>
      </c>
      <c r="Z339" s="79">
        <v>14127</v>
      </c>
      <c r="AA339" s="80" t="s">
        <v>478</v>
      </c>
      <c r="AB339" s="80" t="s">
        <v>515</v>
      </c>
      <c r="AC339" s="80" t="s">
        <v>56</v>
      </c>
      <c r="AD339" s="80" t="s">
        <v>388</v>
      </c>
      <c r="AE339" s="80" t="s">
        <v>224</v>
      </c>
      <c r="AF339" s="80" t="s">
        <v>62</v>
      </c>
      <c r="AG339" s="81">
        <v>1960</v>
      </c>
      <c r="AH339" s="79"/>
      <c r="AJ339" t="s">
        <v>526</v>
      </c>
      <c r="AK339">
        <v>306</v>
      </c>
      <c r="AM339" t="s">
        <v>517</v>
      </c>
    </row>
    <row r="340" spans="4:39" x14ac:dyDescent="0.25">
      <c r="D340" s="46">
        <f t="shared" si="104"/>
        <v>82</v>
      </c>
      <c r="E340" s="46" t="str">
        <f t="shared" si="105"/>
        <v>ESP</v>
      </c>
      <c r="F340" s="46">
        <f t="shared" si="106"/>
        <v>307</v>
      </c>
      <c r="G340" s="46" t="str">
        <f t="shared" si="107"/>
        <v>A1</v>
      </c>
      <c r="H340" s="46" t="str">
        <f t="shared" si="108"/>
        <v>REDON A.  Joan</v>
      </c>
      <c r="I340" s="46" t="str">
        <f t="shared" si="109"/>
        <v>V+70</v>
      </c>
      <c r="J340" s="46">
        <f t="shared" si="110"/>
        <v>82</v>
      </c>
      <c r="K340" s="46" t="str">
        <f t="shared" si="111"/>
        <v>CIERVO</v>
      </c>
      <c r="L340" s="46" t="str">
        <f t="shared" si="112"/>
        <v/>
      </c>
      <c r="P340">
        <v>338</v>
      </c>
      <c r="Q340" t="str">
        <f t="shared" si="113"/>
        <v>ESP</v>
      </c>
      <c r="R340">
        <f t="shared" si="114"/>
        <v>307</v>
      </c>
      <c r="S340" t="str">
        <f t="shared" si="115"/>
        <v>A1</v>
      </c>
      <c r="T340" t="str">
        <f t="shared" si="116"/>
        <v>REDON A.  Joan</v>
      </c>
      <c r="U340" t="str">
        <f t="shared" si="117"/>
        <v>V+70</v>
      </c>
      <c r="V340" s="86">
        <f t="shared" si="118"/>
        <v>82</v>
      </c>
      <c r="W340" t="str">
        <f t="shared" si="119"/>
        <v>CIERVO</v>
      </c>
      <c r="X340" t="str">
        <f t="shared" si="120"/>
        <v/>
      </c>
      <c r="Z340" s="79">
        <v>82</v>
      </c>
      <c r="AA340" s="80" t="s">
        <v>479</v>
      </c>
      <c r="AB340" s="80" t="s">
        <v>515</v>
      </c>
      <c r="AC340" s="80" t="s">
        <v>56</v>
      </c>
      <c r="AD340" s="80" t="s">
        <v>391</v>
      </c>
      <c r="AE340" s="80" t="s">
        <v>480</v>
      </c>
      <c r="AF340" s="80" t="s">
        <v>62</v>
      </c>
      <c r="AG340" s="81">
        <v>1948</v>
      </c>
      <c r="AH340" s="79">
        <v>153</v>
      </c>
      <c r="AJ340" t="s">
        <v>526</v>
      </c>
      <c r="AK340">
        <v>307</v>
      </c>
      <c r="AM340" t="s">
        <v>517</v>
      </c>
    </row>
    <row r="341" spans="4:39" x14ac:dyDescent="0.25">
      <c r="D341" s="46">
        <f t="shared" si="104"/>
        <v>194</v>
      </c>
      <c r="E341" s="46" t="str">
        <f t="shared" si="105"/>
        <v>ESP</v>
      </c>
      <c r="F341" s="46">
        <f t="shared" si="106"/>
        <v>307</v>
      </c>
      <c r="G341" s="46" t="str">
        <f t="shared" si="107"/>
        <v>A1</v>
      </c>
      <c r="H341" s="46" t="str">
        <f t="shared" si="108"/>
        <v>AGEA Rafael</v>
      </c>
      <c r="I341" s="46" t="str">
        <f t="shared" si="109"/>
        <v>V+65</v>
      </c>
      <c r="J341" s="46">
        <f t="shared" si="110"/>
        <v>194</v>
      </c>
      <c r="K341" s="46" t="str">
        <f t="shared" si="111"/>
        <v>CIERVO</v>
      </c>
      <c r="L341" s="46" t="str">
        <f t="shared" si="112"/>
        <v/>
      </c>
      <c r="P341">
        <v>339</v>
      </c>
      <c r="Q341" t="str">
        <f t="shared" si="113"/>
        <v>ESP</v>
      </c>
      <c r="R341">
        <f t="shared" si="114"/>
        <v>307</v>
      </c>
      <c r="S341" t="str">
        <f t="shared" si="115"/>
        <v>A1</v>
      </c>
      <c r="T341" t="str">
        <f t="shared" si="116"/>
        <v>AGEA Rafael</v>
      </c>
      <c r="U341" t="str">
        <f t="shared" si="117"/>
        <v>V+65</v>
      </c>
      <c r="V341" s="86">
        <f t="shared" si="118"/>
        <v>194</v>
      </c>
      <c r="W341" t="str">
        <f t="shared" si="119"/>
        <v>CIERVO</v>
      </c>
      <c r="X341" t="str">
        <f t="shared" si="120"/>
        <v/>
      </c>
      <c r="Z341" s="79">
        <v>194</v>
      </c>
      <c r="AA341" s="80" t="s">
        <v>481</v>
      </c>
      <c r="AB341" s="80" t="s">
        <v>515</v>
      </c>
      <c r="AC341" s="80" t="s">
        <v>56</v>
      </c>
      <c r="AD341" s="80" t="s">
        <v>374</v>
      </c>
      <c r="AE341" s="80" t="s">
        <v>480</v>
      </c>
      <c r="AF341" s="80" t="s">
        <v>62</v>
      </c>
      <c r="AG341" s="81">
        <v>1954</v>
      </c>
      <c r="AH341" s="79">
        <v>5956</v>
      </c>
      <c r="AJ341" t="s">
        <v>526</v>
      </c>
      <c r="AK341">
        <v>307</v>
      </c>
      <c r="AM341" t="s">
        <v>517</v>
      </c>
    </row>
    <row r="342" spans="4:39" x14ac:dyDescent="0.25">
      <c r="D342" s="46">
        <f t="shared" si="104"/>
        <v>267</v>
      </c>
      <c r="E342" s="46" t="str">
        <f t="shared" si="105"/>
        <v>ESP</v>
      </c>
      <c r="F342" s="46">
        <f t="shared" si="106"/>
        <v>307</v>
      </c>
      <c r="G342" s="46" t="str">
        <f t="shared" si="107"/>
        <v>A1</v>
      </c>
      <c r="H342" s="46" t="str">
        <f t="shared" si="108"/>
        <v>INFANTE Isidro</v>
      </c>
      <c r="I342" s="46" t="str">
        <f t="shared" si="109"/>
        <v>V+60</v>
      </c>
      <c r="J342" s="46">
        <f t="shared" si="110"/>
        <v>267</v>
      </c>
      <c r="K342" s="46" t="str">
        <f t="shared" si="111"/>
        <v>CIERVO</v>
      </c>
      <c r="L342" s="46" t="str">
        <f t="shared" si="112"/>
        <v/>
      </c>
      <c r="P342">
        <v>340</v>
      </c>
      <c r="Q342" t="str">
        <f t="shared" si="113"/>
        <v>ESP</v>
      </c>
      <c r="R342">
        <f t="shared" si="114"/>
        <v>307</v>
      </c>
      <c r="S342" t="str">
        <f t="shared" si="115"/>
        <v>A1</v>
      </c>
      <c r="T342" t="str">
        <f t="shared" si="116"/>
        <v>INFANTE Isidro</v>
      </c>
      <c r="U342" t="str">
        <f t="shared" si="117"/>
        <v>V+60</v>
      </c>
      <c r="V342" s="86">
        <f t="shared" si="118"/>
        <v>267</v>
      </c>
      <c r="W342" t="str">
        <f t="shared" si="119"/>
        <v>CIERVO</v>
      </c>
      <c r="X342" t="str">
        <f t="shared" si="120"/>
        <v/>
      </c>
      <c r="Z342" s="79">
        <v>267</v>
      </c>
      <c r="AA342" s="80" t="s">
        <v>482</v>
      </c>
      <c r="AB342" s="80" t="s">
        <v>515</v>
      </c>
      <c r="AC342" s="80" t="s">
        <v>56</v>
      </c>
      <c r="AD342" s="80" t="s">
        <v>388</v>
      </c>
      <c r="AE342" s="80" t="s">
        <v>480</v>
      </c>
      <c r="AF342" s="80" t="s">
        <v>62</v>
      </c>
      <c r="AG342" s="81">
        <v>1957</v>
      </c>
      <c r="AH342" s="79">
        <v>505</v>
      </c>
      <c r="AJ342" t="s">
        <v>526</v>
      </c>
      <c r="AK342">
        <v>307</v>
      </c>
      <c r="AM342" t="s">
        <v>517</v>
      </c>
    </row>
    <row r="343" spans="4:39" x14ac:dyDescent="0.25">
      <c r="D343" s="46">
        <f t="shared" si="104"/>
        <v>353</v>
      </c>
      <c r="E343" s="46" t="str">
        <f t="shared" si="105"/>
        <v>ESP</v>
      </c>
      <c r="F343" s="46">
        <f t="shared" si="106"/>
        <v>307</v>
      </c>
      <c r="G343" s="46" t="str">
        <f t="shared" si="107"/>
        <v>A1</v>
      </c>
      <c r="H343" s="46" t="str">
        <f t="shared" si="108"/>
        <v>TORRES Esteve</v>
      </c>
      <c r="I343" s="46" t="str">
        <f t="shared" si="109"/>
        <v>V+60</v>
      </c>
      <c r="J343" s="46">
        <f t="shared" si="110"/>
        <v>353</v>
      </c>
      <c r="K343" s="46" t="str">
        <f t="shared" si="111"/>
        <v>CIERVO</v>
      </c>
      <c r="L343" s="46" t="str">
        <f t="shared" si="112"/>
        <v/>
      </c>
      <c r="P343">
        <v>341</v>
      </c>
      <c r="Q343" t="str">
        <f t="shared" si="113"/>
        <v>ESP</v>
      </c>
      <c r="R343">
        <f t="shared" si="114"/>
        <v>307</v>
      </c>
      <c r="S343" t="str">
        <f t="shared" si="115"/>
        <v>A1</v>
      </c>
      <c r="T343" t="str">
        <f t="shared" si="116"/>
        <v>TORRES Esteve</v>
      </c>
      <c r="U343" t="str">
        <f t="shared" si="117"/>
        <v>V+60</v>
      </c>
      <c r="V343" s="86">
        <f t="shared" si="118"/>
        <v>353</v>
      </c>
      <c r="W343" t="str">
        <f t="shared" si="119"/>
        <v>CIERVO</v>
      </c>
      <c r="X343" t="str">
        <f t="shared" si="120"/>
        <v/>
      </c>
      <c r="Z343" s="79">
        <v>353</v>
      </c>
      <c r="AA343" s="80" t="s">
        <v>483</v>
      </c>
      <c r="AB343" s="80" t="s">
        <v>515</v>
      </c>
      <c r="AC343" s="80" t="s">
        <v>56</v>
      </c>
      <c r="AD343" s="80" t="s">
        <v>388</v>
      </c>
      <c r="AE343" s="80" t="s">
        <v>480</v>
      </c>
      <c r="AF343" s="80" t="s">
        <v>62</v>
      </c>
      <c r="AG343" s="81">
        <v>1960</v>
      </c>
      <c r="AH343" s="79">
        <v>682</v>
      </c>
      <c r="AJ343" t="s">
        <v>526</v>
      </c>
      <c r="AK343">
        <v>307</v>
      </c>
      <c r="AM343" t="s">
        <v>517</v>
      </c>
    </row>
    <row r="344" spans="4:39" x14ac:dyDescent="0.25">
      <c r="D344" s="46">
        <f t="shared" si="104"/>
        <v>370</v>
      </c>
      <c r="E344" s="46" t="str">
        <f t="shared" si="105"/>
        <v>ESP</v>
      </c>
      <c r="F344" s="46">
        <f t="shared" si="106"/>
        <v>307</v>
      </c>
      <c r="G344" s="46" t="str">
        <f t="shared" si="107"/>
        <v>A1</v>
      </c>
      <c r="H344" s="46" t="str">
        <f t="shared" si="108"/>
        <v>PLA Joan</v>
      </c>
      <c r="I344" s="46" t="str">
        <f t="shared" si="109"/>
        <v>V+60</v>
      </c>
      <c r="J344" s="46">
        <f t="shared" si="110"/>
        <v>370</v>
      </c>
      <c r="K344" s="46" t="str">
        <f t="shared" si="111"/>
        <v>CIERVO</v>
      </c>
      <c r="L344" s="46" t="str">
        <f t="shared" si="112"/>
        <v/>
      </c>
      <c r="P344">
        <v>342</v>
      </c>
      <c r="Q344" t="str">
        <f t="shared" si="113"/>
        <v>ESP</v>
      </c>
      <c r="R344">
        <f t="shared" si="114"/>
        <v>307</v>
      </c>
      <c r="S344" t="str">
        <f t="shared" si="115"/>
        <v>A1</v>
      </c>
      <c r="T344" t="str">
        <f t="shared" si="116"/>
        <v>PLA Joan</v>
      </c>
      <c r="U344" t="str">
        <f t="shared" si="117"/>
        <v>V+60</v>
      </c>
      <c r="V344" s="86">
        <f t="shared" si="118"/>
        <v>370</v>
      </c>
      <c r="W344" t="str">
        <f t="shared" si="119"/>
        <v>CIERVO</v>
      </c>
      <c r="X344" t="str">
        <f t="shared" si="120"/>
        <v/>
      </c>
      <c r="Z344" s="79">
        <v>370</v>
      </c>
      <c r="AA344" s="80" t="s">
        <v>484</v>
      </c>
      <c r="AB344" s="80" t="s">
        <v>515</v>
      </c>
      <c r="AC344" s="80" t="s">
        <v>56</v>
      </c>
      <c r="AD344" s="80" t="s">
        <v>388</v>
      </c>
      <c r="AE344" s="80" t="s">
        <v>480</v>
      </c>
      <c r="AF344" s="80" t="s">
        <v>62</v>
      </c>
      <c r="AG344" s="81">
        <v>1961</v>
      </c>
      <c r="AH344" s="79">
        <v>705</v>
      </c>
      <c r="AJ344" t="s">
        <v>526</v>
      </c>
      <c r="AK344">
        <v>307</v>
      </c>
      <c r="AM344" t="s">
        <v>517</v>
      </c>
    </row>
    <row r="345" spans="4:39" x14ac:dyDescent="0.25">
      <c r="D345" s="46">
        <f t="shared" si="104"/>
        <v>2303</v>
      </c>
      <c r="E345" s="46" t="str">
        <f t="shared" si="105"/>
        <v>ESP</v>
      </c>
      <c r="F345" s="46">
        <f t="shared" si="106"/>
        <v>307</v>
      </c>
      <c r="G345" s="46" t="str">
        <f t="shared" si="107"/>
        <v>A1</v>
      </c>
      <c r="H345" s="46" t="str">
        <f t="shared" si="108"/>
        <v>ALMENDROS Joan Antoni</v>
      </c>
      <c r="I345" s="46" t="str">
        <f t="shared" si="109"/>
        <v>V+50</v>
      </c>
      <c r="J345" s="46">
        <f t="shared" si="110"/>
        <v>2303</v>
      </c>
      <c r="K345" s="46" t="str">
        <f t="shared" si="111"/>
        <v>CIERVO</v>
      </c>
      <c r="L345" s="46" t="str">
        <f t="shared" si="112"/>
        <v/>
      </c>
      <c r="P345">
        <v>343</v>
      </c>
      <c r="Q345" t="str">
        <f t="shared" si="113"/>
        <v>ESP</v>
      </c>
      <c r="R345">
        <f t="shared" si="114"/>
        <v>307</v>
      </c>
      <c r="S345" t="str">
        <f t="shared" si="115"/>
        <v>A1</v>
      </c>
      <c r="T345" t="str">
        <f t="shared" si="116"/>
        <v>ALMENDROS Joan Antoni</v>
      </c>
      <c r="U345" t="str">
        <f t="shared" si="117"/>
        <v>V+50</v>
      </c>
      <c r="V345" s="86">
        <f t="shared" si="118"/>
        <v>2303</v>
      </c>
      <c r="W345" t="str">
        <f t="shared" si="119"/>
        <v>CIERVO</v>
      </c>
      <c r="X345" t="str">
        <f t="shared" si="120"/>
        <v/>
      </c>
      <c r="Z345" s="79">
        <v>2303</v>
      </c>
      <c r="AA345" s="80" t="s">
        <v>485</v>
      </c>
      <c r="AB345" s="80" t="s">
        <v>515</v>
      </c>
      <c r="AC345" s="80" t="s">
        <v>56</v>
      </c>
      <c r="AD345" s="80" t="s">
        <v>368</v>
      </c>
      <c r="AE345" s="80" t="s">
        <v>480</v>
      </c>
      <c r="AF345" s="80" t="s">
        <v>62</v>
      </c>
      <c r="AG345" s="81">
        <v>1964</v>
      </c>
      <c r="AH345" s="79">
        <v>8916</v>
      </c>
      <c r="AJ345" t="s">
        <v>526</v>
      </c>
      <c r="AK345">
        <v>307</v>
      </c>
      <c r="AM345" t="s">
        <v>517</v>
      </c>
    </row>
    <row r="346" spans="4:39" x14ac:dyDescent="0.25">
      <c r="D346" s="46">
        <f t="shared" si="104"/>
        <v>2486</v>
      </c>
      <c r="E346" s="46" t="str">
        <f t="shared" si="105"/>
        <v>ESP</v>
      </c>
      <c r="F346" s="46">
        <f t="shared" si="106"/>
        <v>307</v>
      </c>
      <c r="G346" s="46" t="str">
        <f t="shared" si="107"/>
        <v>A1</v>
      </c>
      <c r="H346" s="46" t="str">
        <f t="shared" si="108"/>
        <v>BLASCO Vicenç</v>
      </c>
      <c r="I346" s="46" t="str">
        <f t="shared" si="109"/>
        <v>V+50</v>
      </c>
      <c r="J346" s="46">
        <f t="shared" si="110"/>
        <v>2486</v>
      </c>
      <c r="K346" s="46" t="str">
        <f t="shared" si="111"/>
        <v>CIERVO</v>
      </c>
      <c r="L346" s="46" t="str">
        <f t="shared" si="112"/>
        <v/>
      </c>
      <c r="P346">
        <v>344</v>
      </c>
      <c r="Q346" t="str">
        <f t="shared" si="113"/>
        <v>ESP</v>
      </c>
      <c r="R346">
        <f t="shared" si="114"/>
        <v>307</v>
      </c>
      <c r="S346" t="str">
        <f t="shared" si="115"/>
        <v>A1</v>
      </c>
      <c r="T346" t="str">
        <f t="shared" si="116"/>
        <v>BLASCO Vicenç</v>
      </c>
      <c r="U346" t="str">
        <f t="shared" si="117"/>
        <v>V+50</v>
      </c>
      <c r="V346" s="86">
        <f t="shared" si="118"/>
        <v>2486</v>
      </c>
      <c r="W346" t="str">
        <f t="shared" si="119"/>
        <v>CIERVO</v>
      </c>
      <c r="X346" t="str">
        <f t="shared" si="120"/>
        <v/>
      </c>
      <c r="Z346" s="79">
        <v>2486</v>
      </c>
      <c r="AA346" s="80" t="s">
        <v>486</v>
      </c>
      <c r="AB346" s="80" t="s">
        <v>515</v>
      </c>
      <c r="AC346" s="80" t="s">
        <v>56</v>
      </c>
      <c r="AD346" s="80" t="s">
        <v>368</v>
      </c>
      <c r="AE346" s="80" t="s">
        <v>480</v>
      </c>
      <c r="AF346" s="80" t="s">
        <v>62</v>
      </c>
      <c r="AG346" s="81">
        <v>1962</v>
      </c>
      <c r="AH346" s="79">
        <v>8244</v>
      </c>
      <c r="AJ346" t="s">
        <v>526</v>
      </c>
      <c r="AK346">
        <v>307</v>
      </c>
      <c r="AM346" t="s">
        <v>517</v>
      </c>
    </row>
    <row r="347" spans="4:39" x14ac:dyDescent="0.25">
      <c r="D347" s="46">
        <f t="shared" si="104"/>
        <v>3163</v>
      </c>
      <c r="E347" s="46" t="str">
        <f t="shared" si="105"/>
        <v>ESP</v>
      </c>
      <c r="F347" s="46">
        <f t="shared" si="106"/>
        <v>307</v>
      </c>
      <c r="G347" s="46" t="str">
        <f t="shared" si="107"/>
        <v>A1</v>
      </c>
      <c r="H347" s="46" t="str">
        <f t="shared" si="108"/>
        <v>CODINA Joan Carles</v>
      </c>
      <c r="I347" s="46" t="str">
        <f t="shared" si="109"/>
        <v>V+50</v>
      </c>
      <c r="J347" s="46">
        <f t="shared" si="110"/>
        <v>3163</v>
      </c>
      <c r="K347" s="46" t="str">
        <f t="shared" si="111"/>
        <v>CIERVO</v>
      </c>
      <c r="L347" s="46" t="str">
        <f t="shared" si="112"/>
        <v/>
      </c>
      <c r="P347">
        <v>345</v>
      </c>
      <c r="Q347" t="str">
        <f t="shared" si="113"/>
        <v>ESP</v>
      </c>
      <c r="R347">
        <f t="shared" si="114"/>
        <v>307</v>
      </c>
      <c r="S347" t="str">
        <f t="shared" si="115"/>
        <v>A1</v>
      </c>
      <c r="T347" t="str">
        <f t="shared" si="116"/>
        <v>CODINA Joan Carles</v>
      </c>
      <c r="U347" t="str">
        <f t="shared" si="117"/>
        <v>V+50</v>
      </c>
      <c r="V347" s="86">
        <f t="shared" si="118"/>
        <v>3163</v>
      </c>
      <c r="W347" t="str">
        <f t="shared" si="119"/>
        <v>CIERVO</v>
      </c>
      <c r="X347" t="str">
        <f t="shared" si="120"/>
        <v/>
      </c>
      <c r="Z347" s="79">
        <v>3163</v>
      </c>
      <c r="AA347" s="80" t="s">
        <v>487</v>
      </c>
      <c r="AB347" s="80" t="s">
        <v>515</v>
      </c>
      <c r="AC347" s="80" t="s">
        <v>56</v>
      </c>
      <c r="AD347" s="80" t="s">
        <v>368</v>
      </c>
      <c r="AE347" s="80" t="s">
        <v>480</v>
      </c>
      <c r="AF347" s="80" t="s">
        <v>62</v>
      </c>
      <c r="AG347" s="81">
        <v>1962</v>
      </c>
      <c r="AH347" s="79">
        <v>8920</v>
      </c>
      <c r="AJ347" t="s">
        <v>526</v>
      </c>
      <c r="AK347">
        <v>307</v>
      </c>
      <c r="AM347" t="s">
        <v>517</v>
      </c>
    </row>
    <row r="348" spans="4:39" x14ac:dyDescent="0.25">
      <c r="D348" s="46">
        <f t="shared" si="104"/>
        <v>4276</v>
      </c>
      <c r="E348" s="46" t="str">
        <f t="shared" si="105"/>
        <v>ESP</v>
      </c>
      <c r="F348" s="46">
        <f t="shared" si="106"/>
        <v>307</v>
      </c>
      <c r="G348" s="46" t="str">
        <f t="shared" si="107"/>
        <v>A1</v>
      </c>
      <c r="H348" s="46" t="str">
        <f t="shared" si="108"/>
        <v>GALTES Francesc X.</v>
      </c>
      <c r="I348" s="46" t="str">
        <f t="shared" si="109"/>
        <v>V+65</v>
      </c>
      <c r="J348" s="46">
        <f t="shared" si="110"/>
        <v>4276</v>
      </c>
      <c r="K348" s="46" t="str">
        <f t="shared" si="111"/>
        <v>CIERVO</v>
      </c>
      <c r="L348" s="46" t="str">
        <f t="shared" si="112"/>
        <v/>
      </c>
      <c r="P348">
        <v>346</v>
      </c>
      <c r="Q348" t="str">
        <f t="shared" si="113"/>
        <v>ESP</v>
      </c>
      <c r="R348">
        <f t="shared" si="114"/>
        <v>307</v>
      </c>
      <c r="S348" t="str">
        <f t="shared" si="115"/>
        <v>A1</v>
      </c>
      <c r="T348" t="str">
        <f t="shared" si="116"/>
        <v>GALTES Francesc X.</v>
      </c>
      <c r="U348" t="str">
        <f t="shared" si="117"/>
        <v>V+65</v>
      </c>
      <c r="V348" s="86">
        <f t="shared" si="118"/>
        <v>4276</v>
      </c>
      <c r="W348" t="str">
        <f t="shared" si="119"/>
        <v>CIERVO</v>
      </c>
      <c r="X348" t="str">
        <f t="shared" si="120"/>
        <v/>
      </c>
      <c r="Z348" s="79">
        <v>4276</v>
      </c>
      <c r="AA348" s="80" t="s">
        <v>488</v>
      </c>
      <c r="AB348" s="80" t="s">
        <v>515</v>
      </c>
      <c r="AC348" s="80" t="s">
        <v>56</v>
      </c>
      <c r="AD348" s="80" t="s">
        <v>374</v>
      </c>
      <c r="AE348" s="80" t="s">
        <v>480</v>
      </c>
      <c r="AF348" s="80" t="s">
        <v>62</v>
      </c>
      <c r="AG348" s="81">
        <v>1955</v>
      </c>
      <c r="AH348" s="79">
        <v>10376</v>
      </c>
      <c r="AJ348" t="s">
        <v>526</v>
      </c>
      <c r="AK348">
        <v>307</v>
      </c>
      <c r="AM348" t="s">
        <v>517</v>
      </c>
    </row>
    <row r="349" spans="4:39" x14ac:dyDescent="0.25">
      <c r="D349" s="46">
        <f t="shared" si="104"/>
        <v>6223</v>
      </c>
      <c r="E349" s="46" t="str">
        <f t="shared" si="105"/>
        <v>ESP</v>
      </c>
      <c r="F349" s="46">
        <f t="shared" si="106"/>
        <v>307</v>
      </c>
      <c r="G349" s="46" t="str">
        <f t="shared" si="107"/>
        <v>A1</v>
      </c>
      <c r="H349" s="46" t="str">
        <f t="shared" si="108"/>
        <v>VILA Jordi</v>
      </c>
      <c r="I349" s="46" t="str">
        <f t="shared" si="109"/>
        <v>V+50</v>
      </c>
      <c r="J349" s="46">
        <f t="shared" si="110"/>
        <v>6223</v>
      </c>
      <c r="K349" s="46" t="str">
        <f t="shared" si="111"/>
        <v>CIERVO</v>
      </c>
      <c r="L349" s="46" t="str">
        <f t="shared" si="112"/>
        <v/>
      </c>
      <c r="P349">
        <v>347</v>
      </c>
      <c r="Q349" t="str">
        <f t="shared" si="113"/>
        <v>ESP</v>
      </c>
      <c r="R349">
        <f t="shared" si="114"/>
        <v>307</v>
      </c>
      <c r="S349" t="str">
        <f t="shared" si="115"/>
        <v>A1</v>
      </c>
      <c r="T349" t="str">
        <f t="shared" si="116"/>
        <v>VILA Jordi</v>
      </c>
      <c r="U349" t="str">
        <f t="shared" si="117"/>
        <v>V+50</v>
      </c>
      <c r="V349" s="86">
        <f t="shared" si="118"/>
        <v>6223</v>
      </c>
      <c r="W349" t="str">
        <f t="shared" si="119"/>
        <v>CIERVO</v>
      </c>
      <c r="X349" t="str">
        <f t="shared" si="120"/>
        <v/>
      </c>
      <c r="Z349" s="79">
        <v>6223</v>
      </c>
      <c r="AA349" s="80" t="s">
        <v>489</v>
      </c>
      <c r="AB349" s="80" t="s">
        <v>515</v>
      </c>
      <c r="AC349" s="80" t="s">
        <v>56</v>
      </c>
      <c r="AD349" s="80" t="s">
        <v>368</v>
      </c>
      <c r="AE349" s="80" t="s">
        <v>480</v>
      </c>
      <c r="AF349" s="80" t="s">
        <v>62</v>
      </c>
      <c r="AG349" s="81">
        <v>1969</v>
      </c>
      <c r="AH349" s="79">
        <v>18964</v>
      </c>
      <c r="AJ349" t="s">
        <v>526</v>
      </c>
      <c r="AK349">
        <v>307</v>
      </c>
      <c r="AM349" t="s">
        <v>517</v>
      </c>
    </row>
    <row r="350" spans="4:39" x14ac:dyDescent="0.25">
      <c r="D350" s="46">
        <f t="shared" si="104"/>
        <v>7559</v>
      </c>
      <c r="E350" s="46" t="str">
        <f t="shared" si="105"/>
        <v>ESP</v>
      </c>
      <c r="F350" s="46">
        <f t="shared" si="106"/>
        <v>307</v>
      </c>
      <c r="G350" s="46" t="str">
        <f t="shared" si="107"/>
        <v>A2</v>
      </c>
      <c r="H350" s="46" t="str">
        <f t="shared" si="108"/>
        <v>GUASCH B.  Josep</v>
      </c>
      <c r="I350" s="46" t="str">
        <f t="shared" si="109"/>
        <v>V+40</v>
      </c>
      <c r="J350" s="46">
        <f t="shared" si="110"/>
        <v>7559</v>
      </c>
      <c r="K350" s="46" t="str">
        <f t="shared" si="111"/>
        <v>CIERVO</v>
      </c>
      <c r="L350" s="46" t="str">
        <f t="shared" si="112"/>
        <v/>
      </c>
      <c r="P350">
        <v>348</v>
      </c>
      <c r="Q350" t="str">
        <f t="shared" si="113"/>
        <v>ESP</v>
      </c>
      <c r="R350">
        <f t="shared" si="114"/>
        <v>307</v>
      </c>
      <c r="S350" t="str">
        <f t="shared" si="115"/>
        <v>A2</v>
      </c>
      <c r="T350" t="str">
        <f t="shared" si="116"/>
        <v>GUASCH B.  Josep</v>
      </c>
      <c r="U350" t="str">
        <f t="shared" si="117"/>
        <v>V+40</v>
      </c>
      <c r="V350" s="86">
        <f t="shared" si="118"/>
        <v>7559</v>
      </c>
      <c r="W350" t="str">
        <f t="shared" si="119"/>
        <v>CIERVO</v>
      </c>
      <c r="X350" t="str">
        <f t="shared" si="120"/>
        <v/>
      </c>
      <c r="Z350" s="79">
        <v>7559</v>
      </c>
      <c r="AA350" s="80" t="s">
        <v>490</v>
      </c>
      <c r="AB350" s="80" t="s">
        <v>515</v>
      </c>
      <c r="AC350" s="80" t="s">
        <v>56</v>
      </c>
      <c r="AD350" s="80" t="s">
        <v>376</v>
      </c>
      <c r="AE350" s="80" t="s">
        <v>480</v>
      </c>
      <c r="AF350" s="80" t="s">
        <v>77</v>
      </c>
      <c r="AG350" s="81">
        <v>1973</v>
      </c>
      <c r="AH350" s="79" t="s">
        <v>517</v>
      </c>
      <c r="AJ350" t="s">
        <v>526</v>
      </c>
      <c r="AK350">
        <v>307</v>
      </c>
      <c r="AM350" t="s">
        <v>517</v>
      </c>
    </row>
    <row r="351" spans="4:39" x14ac:dyDescent="0.25">
      <c r="D351" s="46">
        <f t="shared" si="104"/>
        <v>8321</v>
      </c>
      <c r="E351" s="46" t="str">
        <f t="shared" si="105"/>
        <v>ESP</v>
      </c>
      <c r="F351" s="46">
        <f t="shared" si="106"/>
        <v>307</v>
      </c>
      <c r="G351" s="46" t="str">
        <f t="shared" si="107"/>
        <v>A1</v>
      </c>
      <c r="H351" s="46" t="str">
        <f t="shared" si="108"/>
        <v>BOADA Isidro</v>
      </c>
      <c r="I351" s="46" t="str">
        <f t="shared" si="109"/>
        <v>V+60</v>
      </c>
      <c r="J351" s="46">
        <f t="shared" si="110"/>
        <v>8321</v>
      </c>
      <c r="K351" s="46" t="str">
        <f t="shared" si="111"/>
        <v>CIERVO</v>
      </c>
      <c r="L351" s="46" t="str">
        <f t="shared" si="112"/>
        <v/>
      </c>
      <c r="P351">
        <v>349</v>
      </c>
      <c r="Q351" t="str">
        <f t="shared" si="113"/>
        <v>ESP</v>
      </c>
      <c r="R351">
        <f t="shared" si="114"/>
        <v>307</v>
      </c>
      <c r="S351" t="str">
        <f t="shared" si="115"/>
        <v>A1</v>
      </c>
      <c r="T351" t="str">
        <f t="shared" si="116"/>
        <v>BOADA Isidro</v>
      </c>
      <c r="U351" t="str">
        <f t="shared" si="117"/>
        <v>V+60</v>
      </c>
      <c r="V351" s="86">
        <f t="shared" si="118"/>
        <v>8321</v>
      </c>
      <c r="W351" t="str">
        <f t="shared" si="119"/>
        <v>CIERVO</v>
      </c>
      <c r="X351" t="str">
        <f t="shared" si="120"/>
        <v/>
      </c>
      <c r="Z351" s="79">
        <v>8321</v>
      </c>
      <c r="AA351" s="80" t="s">
        <v>491</v>
      </c>
      <c r="AB351" s="80" t="s">
        <v>515</v>
      </c>
      <c r="AC351" s="80" t="s">
        <v>56</v>
      </c>
      <c r="AD351" s="80" t="s">
        <v>388</v>
      </c>
      <c r="AE351" s="80" t="s">
        <v>480</v>
      </c>
      <c r="AF351" s="80" t="s">
        <v>62</v>
      </c>
      <c r="AG351" s="81">
        <v>1960</v>
      </c>
      <c r="AH351" s="79" t="s">
        <v>517</v>
      </c>
      <c r="AJ351" t="s">
        <v>526</v>
      </c>
      <c r="AK351">
        <v>307</v>
      </c>
      <c r="AM351" t="s">
        <v>517</v>
      </c>
    </row>
    <row r="352" spans="4:39" x14ac:dyDescent="0.25">
      <c r="D352" s="46">
        <f t="shared" si="104"/>
        <v>10478</v>
      </c>
      <c r="E352" s="46" t="str">
        <f t="shared" si="105"/>
        <v>ESP</v>
      </c>
      <c r="F352" s="46">
        <f t="shared" si="106"/>
        <v>307</v>
      </c>
      <c r="G352" s="46" t="str">
        <f t="shared" si="107"/>
        <v>A1</v>
      </c>
      <c r="H352" s="46" t="str">
        <f t="shared" si="108"/>
        <v>MESA Josep</v>
      </c>
      <c r="I352" s="46" t="str">
        <f t="shared" si="109"/>
        <v>V+50</v>
      </c>
      <c r="J352" s="46">
        <f t="shared" si="110"/>
        <v>10478</v>
      </c>
      <c r="K352" s="46" t="str">
        <f t="shared" si="111"/>
        <v>CIERVO</v>
      </c>
      <c r="L352" s="46" t="str">
        <f t="shared" si="112"/>
        <v/>
      </c>
      <c r="P352">
        <v>350</v>
      </c>
      <c r="Q352" t="str">
        <f t="shared" si="113"/>
        <v>ESP</v>
      </c>
      <c r="R352">
        <f t="shared" si="114"/>
        <v>307</v>
      </c>
      <c r="S352" t="str">
        <f t="shared" si="115"/>
        <v>A1</v>
      </c>
      <c r="T352" t="str">
        <f t="shared" si="116"/>
        <v>MESA Josep</v>
      </c>
      <c r="U352" t="str">
        <f t="shared" si="117"/>
        <v>V+50</v>
      </c>
      <c r="V352" s="86">
        <f t="shared" si="118"/>
        <v>10478</v>
      </c>
      <c r="W352" t="str">
        <f t="shared" si="119"/>
        <v>CIERVO</v>
      </c>
      <c r="X352" t="str">
        <f t="shared" si="120"/>
        <v/>
      </c>
      <c r="Z352" s="79">
        <v>10478</v>
      </c>
      <c r="AA352" s="80" t="s">
        <v>492</v>
      </c>
      <c r="AB352" s="80" t="s">
        <v>515</v>
      </c>
      <c r="AC352" s="80" t="s">
        <v>56</v>
      </c>
      <c r="AD352" s="80" t="s">
        <v>368</v>
      </c>
      <c r="AE352" s="80" t="s">
        <v>480</v>
      </c>
      <c r="AF352" s="80" t="s">
        <v>62</v>
      </c>
      <c r="AG352" s="81">
        <v>1962</v>
      </c>
      <c r="AH352" s="79" t="s">
        <v>517</v>
      </c>
      <c r="AJ352" t="s">
        <v>526</v>
      </c>
      <c r="AK352">
        <v>307</v>
      </c>
      <c r="AM352" t="s">
        <v>517</v>
      </c>
    </row>
    <row r="353" spans="4:39" x14ac:dyDescent="0.25">
      <c r="D353" s="46">
        <f t="shared" si="104"/>
        <v>548</v>
      </c>
      <c r="E353" s="46" t="str">
        <f t="shared" si="105"/>
        <v>ESP</v>
      </c>
      <c r="F353" s="46">
        <f t="shared" si="106"/>
        <v>308</v>
      </c>
      <c r="G353" s="46" t="str">
        <f t="shared" si="107"/>
        <v>A2</v>
      </c>
      <c r="H353" s="46" t="str">
        <f t="shared" si="108"/>
        <v>WEISZ Joan</v>
      </c>
      <c r="I353" s="46" t="str">
        <f t="shared" si="109"/>
        <v>V+50</v>
      </c>
      <c r="J353" s="46">
        <f t="shared" si="110"/>
        <v>548</v>
      </c>
      <c r="K353" s="46" t="str">
        <f t="shared" si="111"/>
        <v>CNSABA</v>
      </c>
      <c r="L353" s="46" t="str">
        <f t="shared" si="112"/>
        <v>AB</v>
      </c>
      <c r="P353">
        <v>351</v>
      </c>
      <c r="Q353" t="str">
        <f t="shared" si="113"/>
        <v>ESP</v>
      </c>
      <c r="R353">
        <f t="shared" si="114"/>
        <v>308</v>
      </c>
      <c r="S353" t="str">
        <f t="shared" si="115"/>
        <v>A2</v>
      </c>
      <c r="T353" t="str">
        <f t="shared" si="116"/>
        <v>WEISZ Joan</v>
      </c>
      <c r="U353" t="str">
        <f t="shared" si="117"/>
        <v>V+50</v>
      </c>
      <c r="V353" s="86">
        <f t="shared" si="118"/>
        <v>548</v>
      </c>
      <c r="W353" t="str">
        <f t="shared" si="119"/>
        <v>CNSABA</v>
      </c>
      <c r="X353" t="str">
        <f t="shared" si="120"/>
        <v>AB</v>
      </c>
      <c r="Z353" s="82">
        <v>548</v>
      </c>
      <c r="AA353" s="83" t="s">
        <v>345</v>
      </c>
      <c r="AB353" s="83" t="s">
        <v>515</v>
      </c>
      <c r="AC353" s="83" t="s">
        <v>56</v>
      </c>
      <c r="AD353" s="83" t="s">
        <v>368</v>
      </c>
      <c r="AE353" s="83" t="s">
        <v>278</v>
      </c>
      <c r="AF353" s="83" t="s">
        <v>77</v>
      </c>
      <c r="AG353" s="84">
        <v>1967</v>
      </c>
      <c r="AH353" s="82">
        <v>1109</v>
      </c>
      <c r="AI353" s="85"/>
      <c r="AJ353" s="85" t="s">
        <v>526</v>
      </c>
      <c r="AK353" s="85">
        <v>308</v>
      </c>
      <c r="AL353" s="85" t="s">
        <v>143</v>
      </c>
    </row>
    <row r="354" spans="4:39" x14ac:dyDescent="0.25">
      <c r="D354" s="46">
        <f t="shared" si="104"/>
        <v>1774</v>
      </c>
      <c r="E354" s="46" t="str">
        <f t="shared" si="105"/>
        <v>ESP</v>
      </c>
      <c r="F354" s="46">
        <f t="shared" si="106"/>
        <v>308</v>
      </c>
      <c r="G354" s="46" t="str">
        <f t="shared" si="107"/>
        <v>A1</v>
      </c>
      <c r="H354" s="46" t="str">
        <f t="shared" si="108"/>
        <v>CANO Andres</v>
      </c>
      <c r="I354" s="46" t="str">
        <f t="shared" si="109"/>
        <v>V+50</v>
      </c>
      <c r="J354" s="46">
        <f t="shared" si="110"/>
        <v>1774</v>
      </c>
      <c r="K354" s="46" t="str">
        <f t="shared" si="111"/>
        <v>CNSABA</v>
      </c>
      <c r="L354" s="46" t="str">
        <f t="shared" si="112"/>
        <v>AB</v>
      </c>
      <c r="P354">
        <v>352</v>
      </c>
      <c r="Q354" t="str">
        <f t="shared" si="113"/>
        <v>ESP</v>
      </c>
      <c r="R354">
        <f t="shared" si="114"/>
        <v>308</v>
      </c>
      <c r="S354" t="str">
        <f t="shared" si="115"/>
        <v>A1</v>
      </c>
      <c r="T354" t="str">
        <f t="shared" si="116"/>
        <v>CANO Andres</v>
      </c>
      <c r="U354" t="str">
        <f t="shared" si="117"/>
        <v>V+50</v>
      </c>
      <c r="V354" s="86">
        <f t="shared" si="118"/>
        <v>1774</v>
      </c>
      <c r="W354" t="str">
        <f t="shared" si="119"/>
        <v>CNSABA</v>
      </c>
      <c r="X354" t="str">
        <f t="shared" si="120"/>
        <v>AB</v>
      </c>
      <c r="Z354" s="82">
        <v>1774</v>
      </c>
      <c r="AA354" s="83" t="s">
        <v>395</v>
      </c>
      <c r="AB354" s="83" t="s">
        <v>515</v>
      </c>
      <c r="AC354" s="83" t="s">
        <v>56</v>
      </c>
      <c r="AD354" s="83" t="s">
        <v>368</v>
      </c>
      <c r="AE354" s="83" t="s">
        <v>278</v>
      </c>
      <c r="AF354" s="83" t="s">
        <v>62</v>
      </c>
      <c r="AG354" s="84">
        <v>1968</v>
      </c>
      <c r="AH354" s="82">
        <v>1163</v>
      </c>
      <c r="AI354" s="85"/>
      <c r="AJ354" s="85" t="s">
        <v>526</v>
      </c>
      <c r="AK354" s="85">
        <v>308</v>
      </c>
      <c r="AL354" s="85" t="s">
        <v>143</v>
      </c>
    </row>
    <row r="355" spans="4:39" x14ac:dyDescent="0.25">
      <c r="D355" s="46">
        <f t="shared" si="104"/>
        <v>3637</v>
      </c>
      <c r="E355" s="46" t="str">
        <f t="shared" si="105"/>
        <v>ESP</v>
      </c>
      <c r="F355" s="46">
        <f t="shared" si="106"/>
        <v>308</v>
      </c>
      <c r="G355" s="46" t="str">
        <f t="shared" si="107"/>
        <v>A2</v>
      </c>
      <c r="H355" s="46" t="str">
        <f t="shared" si="108"/>
        <v>BARBERA P.  Joan</v>
      </c>
      <c r="I355" s="46" t="str">
        <f t="shared" si="109"/>
        <v>V+40</v>
      </c>
      <c r="J355" s="46">
        <f t="shared" si="110"/>
        <v>3637</v>
      </c>
      <c r="K355" s="46" t="str">
        <f t="shared" si="111"/>
        <v>CNSABA</v>
      </c>
      <c r="L355" s="46" t="str">
        <f t="shared" si="112"/>
        <v>AB</v>
      </c>
      <c r="P355">
        <v>353</v>
      </c>
      <c r="Q355" t="str">
        <f t="shared" si="113"/>
        <v>ESP</v>
      </c>
      <c r="R355">
        <f t="shared" si="114"/>
        <v>308</v>
      </c>
      <c r="S355" t="str">
        <f t="shared" si="115"/>
        <v>A2</v>
      </c>
      <c r="T355" t="str">
        <f t="shared" si="116"/>
        <v>BARBERA P.  Joan</v>
      </c>
      <c r="U355" t="str">
        <f t="shared" si="117"/>
        <v>V+40</v>
      </c>
      <c r="V355" s="86">
        <f t="shared" si="118"/>
        <v>3637</v>
      </c>
      <c r="W355" t="str">
        <f t="shared" si="119"/>
        <v>CNSABA</v>
      </c>
      <c r="X355" t="str">
        <f t="shared" si="120"/>
        <v>AB</v>
      </c>
      <c r="Z355" s="82">
        <v>3637</v>
      </c>
      <c r="AA355" s="83" t="s">
        <v>396</v>
      </c>
      <c r="AB355" s="83" t="s">
        <v>515</v>
      </c>
      <c r="AC355" s="83" t="s">
        <v>56</v>
      </c>
      <c r="AD355" s="83" t="s">
        <v>376</v>
      </c>
      <c r="AE355" s="83" t="s">
        <v>278</v>
      </c>
      <c r="AF355" s="83" t="s">
        <v>77</v>
      </c>
      <c r="AG355" s="84">
        <v>1975</v>
      </c>
      <c r="AH355" s="82">
        <v>1556</v>
      </c>
      <c r="AI355" s="85"/>
      <c r="AJ355" s="85" t="s">
        <v>526</v>
      </c>
      <c r="AK355" s="85">
        <v>308</v>
      </c>
      <c r="AL355" s="85" t="s">
        <v>143</v>
      </c>
    </row>
    <row r="356" spans="4:39" x14ac:dyDescent="0.25">
      <c r="D356" s="46">
        <f t="shared" si="104"/>
        <v>3933</v>
      </c>
      <c r="E356" s="46" t="str">
        <f t="shared" si="105"/>
        <v>ESP</v>
      </c>
      <c r="F356" s="46">
        <f t="shared" si="106"/>
        <v>308</v>
      </c>
      <c r="G356" s="46" t="str">
        <f t="shared" si="107"/>
        <v>A1</v>
      </c>
      <c r="H356" s="46" t="str">
        <f t="shared" si="108"/>
        <v>ALCARAZ Joan</v>
      </c>
      <c r="I356" s="46" t="str">
        <f t="shared" si="109"/>
        <v>SEN</v>
      </c>
      <c r="J356" s="46">
        <f t="shared" si="110"/>
        <v>3933</v>
      </c>
      <c r="K356" s="46" t="str">
        <f t="shared" si="111"/>
        <v>CNSABA</v>
      </c>
      <c r="L356" s="46" t="str">
        <f t="shared" si="112"/>
        <v>AB</v>
      </c>
      <c r="P356">
        <v>354</v>
      </c>
      <c r="Q356" t="str">
        <f t="shared" si="113"/>
        <v>ESP</v>
      </c>
      <c r="R356">
        <f t="shared" si="114"/>
        <v>308</v>
      </c>
      <c r="S356" t="str">
        <f t="shared" si="115"/>
        <v>A1</v>
      </c>
      <c r="T356" t="str">
        <f t="shared" si="116"/>
        <v>ALCARAZ Joan</v>
      </c>
      <c r="U356" t="str">
        <f t="shared" si="117"/>
        <v>SEN</v>
      </c>
      <c r="V356" s="86">
        <f t="shared" si="118"/>
        <v>3933</v>
      </c>
      <c r="W356" t="str">
        <f t="shared" si="119"/>
        <v>CNSABA</v>
      </c>
      <c r="X356" t="str">
        <f t="shared" si="120"/>
        <v>AB</v>
      </c>
      <c r="Z356" s="82">
        <v>3933</v>
      </c>
      <c r="AA356" s="83" t="s">
        <v>397</v>
      </c>
      <c r="AB356" s="83" t="s">
        <v>515</v>
      </c>
      <c r="AC356" s="83" t="s">
        <v>56</v>
      </c>
      <c r="AD356" s="83" t="s">
        <v>64</v>
      </c>
      <c r="AE356" s="83" t="s">
        <v>278</v>
      </c>
      <c r="AF356" s="83" t="s">
        <v>62</v>
      </c>
      <c r="AG356" s="84">
        <v>1994</v>
      </c>
      <c r="AH356" s="82">
        <v>16014</v>
      </c>
      <c r="AI356" s="85"/>
      <c r="AJ356" s="85" t="s">
        <v>526</v>
      </c>
      <c r="AK356" s="85">
        <v>308</v>
      </c>
      <c r="AL356" s="85" t="s">
        <v>143</v>
      </c>
    </row>
    <row r="357" spans="4:39" x14ac:dyDescent="0.25">
      <c r="D357" s="46">
        <f t="shared" si="104"/>
        <v>7112</v>
      </c>
      <c r="E357" s="46" t="str">
        <f t="shared" si="105"/>
        <v>ESP</v>
      </c>
      <c r="F357" s="46">
        <f t="shared" si="106"/>
        <v>308</v>
      </c>
      <c r="G357" s="46" t="str">
        <f t="shared" si="107"/>
        <v>B</v>
      </c>
      <c r="H357" s="46" t="str">
        <f t="shared" si="108"/>
        <v>OMS Marti</v>
      </c>
      <c r="I357" s="46" t="str">
        <f t="shared" si="109"/>
        <v>JUV-3</v>
      </c>
      <c r="J357" s="46">
        <f t="shared" si="110"/>
        <v>7112</v>
      </c>
      <c r="K357" s="46" t="str">
        <f t="shared" si="111"/>
        <v>CNSABA</v>
      </c>
      <c r="L357" s="46" t="str">
        <f t="shared" si="112"/>
        <v>AB</v>
      </c>
      <c r="P357">
        <v>355</v>
      </c>
      <c r="Q357" t="str">
        <f t="shared" si="113"/>
        <v>ESP</v>
      </c>
      <c r="R357">
        <f t="shared" si="114"/>
        <v>308</v>
      </c>
      <c r="S357" t="str">
        <f t="shared" si="115"/>
        <v>B</v>
      </c>
      <c r="T357" t="str">
        <f t="shared" si="116"/>
        <v>OMS Marti</v>
      </c>
      <c r="U357" t="str">
        <f t="shared" si="117"/>
        <v>JUV-3</v>
      </c>
      <c r="V357" s="86">
        <f t="shared" si="118"/>
        <v>7112</v>
      </c>
      <c r="W357" t="str">
        <f t="shared" si="119"/>
        <v>CNSABA</v>
      </c>
      <c r="X357" t="str">
        <f t="shared" si="120"/>
        <v>AB</v>
      </c>
      <c r="Z357" s="82">
        <v>7112</v>
      </c>
      <c r="AA357" s="83" t="s">
        <v>284</v>
      </c>
      <c r="AB357" s="83" t="s">
        <v>515</v>
      </c>
      <c r="AC357" s="83" t="s">
        <v>56</v>
      </c>
      <c r="AD357" s="83" t="s">
        <v>375</v>
      </c>
      <c r="AE357" s="83" t="s">
        <v>278</v>
      </c>
      <c r="AF357" s="83" t="s">
        <v>16</v>
      </c>
      <c r="AG357" s="84">
        <v>2003</v>
      </c>
      <c r="AH357" s="82" t="s">
        <v>517</v>
      </c>
      <c r="AI357" s="85"/>
      <c r="AJ357" s="85" t="s">
        <v>526</v>
      </c>
      <c r="AK357" s="85">
        <v>308</v>
      </c>
      <c r="AL357" s="85" t="s">
        <v>143</v>
      </c>
    </row>
    <row r="358" spans="4:39" x14ac:dyDescent="0.25">
      <c r="D358" s="46">
        <f t="shared" si="104"/>
        <v>7537</v>
      </c>
      <c r="E358" s="46" t="str">
        <f t="shared" si="105"/>
        <v>ESP</v>
      </c>
      <c r="F358" s="46">
        <f t="shared" si="106"/>
        <v>308</v>
      </c>
      <c r="G358" s="46" t="str">
        <f t="shared" si="107"/>
        <v>B</v>
      </c>
      <c r="H358" s="46" t="str">
        <f t="shared" si="108"/>
        <v>OMS Jordi</v>
      </c>
      <c r="I358" s="46" t="str">
        <f t="shared" si="109"/>
        <v>V+50</v>
      </c>
      <c r="J358" s="46">
        <f t="shared" si="110"/>
        <v>7537</v>
      </c>
      <c r="K358" s="46" t="str">
        <f t="shared" si="111"/>
        <v>CNSABA</v>
      </c>
      <c r="L358" s="46" t="str">
        <f t="shared" si="112"/>
        <v>AB</v>
      </c>
      <c r="P358">
        <v>356</v>
      </c>
      <c r="Q358" t="str">
        <f t="shared" si="113"/>
        <v>ESP</v>
      </c>
      <c r="R358">
        <f t="shared" si="114"/>
        <v>308</v>
      </c>
      <c r="S358" t="str">
        <f t="shared" si="115"/>
        <v>B</v>
      </c>
      <c r="T358" t="str">
        <f t="shared" si="116"/>
        <v>OMS Jordi</v>
      </c>
      <c r="U358" t="str">
        <f t="shared" si="117"/>
        <v>V+50</v>
      </c>
      <c r="V358" s="86">
        <f t="shared" si="118"/>
        <v>7537</v>
      </c>
      <c r="W358" t="str">
        <f t="shared" si="119"/>
        <v>CNSABA</v>
      </c>
      <c r="X358" t="str">
        <f t="shared" si="120"/>
        <v>AB</v>
      </c>
      <c r="Z358" s="82">
        <v>7537</v>
      </c>
      <c r="AA358" s="83" t="s">
        <v>399</v>
      </c>
      <c r="AB358" s="83" t="s">
        <v>515</v>
      </c>
      <c r="AC358" s="83" t="s">
        <v>56</v>
      </c>
      <c r="AD358" s="83" t="s">
        <v>368</v>
      </c>
      <c r="AE358" s="83" t="s">
        <v>278</v>
      </c>
      <c r="AF358" s="83" t="s">
        <v>16</v>
      </c>
      <c r="AG358" s="84">
        <v>1970</v>
      </c>
      <c r="AH358" s="82">
        <v>24488</v>
      </c>
      <c r="AI358" s="85"/>
      <c r="AJ358" s="85" t="s">
        <v>526</v>
      </c>
      <c r="AK358" s="85">
        <v>308</v>
      </c>
      <c r="AL358" s="85" t="s">
        <v>143</v>
      </c>
    </row>
    <row r="359" spans="4:39" x14ac:dyDescent="0.25">
      <c r="D359" s="46">
        <f t="shared" si="104"/>
        <v>7725</v>
      </c>
      <c r="E359" s="46" t="str">
        <f t="shared" si="105"/>
        <v>NO NAC</v>
      </c>
      <c r="F359" s="46">
        <f t="shared" si="106"/>
        <v>308</v>
      </c>
      <c r="G359" s="46" t="str">
        <f t="shared" si="107"/>
        <v>A1</v>
      </c>
      <c r="H359" s="46" t="str">
        <f t="shared" si="108"/>
        <v>KHIDASHELI George</v>
      </c>
      <c r="I359" s="46" t="str">
        <f t="shared" si="109"/>
        <v>V+40</v>
      </c>
      <c r="J359" s="46">
        <f t="shared" si="110"/>
        <v>7725</v>
      </c>
      <c r="K359" s="46" t="str">
        <f t="shared" si="111"/>
        <v>CNSABA</v>
      </c>
      <c r="L359" s="46" t="str">
        <f t="shared" si="112"/>
        <v>A</v>
      </c>
      <c r="P359">
        <v>357</v>
      </c>
      <c r="Q359" t="str">
        <f t="shared" si="113"/>
        <v>NO NAC</v>
      </c>
      <c r="R359">
        <f t="shared" si="114"/>
        <v>308</v>
      </c>
      <c r="S359" t="str">
        <f t="shared" si="115"/>
        <v>A1</v>
      </c>
      <c r="T359" t="str">
        <f t="shared" si="116"/>
        <v>KHIDASHELI George</v>
      </c>
      <c r="U359" t="str">
        <f t="shared" si="117"/>
        <v>V+40</v>
      </c>
      <c r="V359" s="86">
        <f t="shared" si="118"/>
        <v>7725</v>
      </c>
      <c r="W359" t="str">
        <f t="shared" si="119"/>
        <v>CNSABA</v>
      </c>
      <c r="X359" t="str">
        <f t="shared" si="120"/>
        <v>A</v>
      </c>
      <c r="Z359" s="79">
        <v>7725</v>
      </c>
      <c r="AA359" s="80" t="s">
        <v>527</v>
      </c>
      <c r="AB359" s="80" t="s">
        <v>515</v>
      </c>
      <c r="AC359" s="80" t="s">
        <v>72</v>
      </c>
      <c r="AD359" s="80" t="s">
        <v>376</v>
      </c>
      <c r="AE359" s="80" t="s">
        <v>278</v>
      </c>
      <c r="AF359" s="80" t="s">
        <v>62</v>
      </c>
      <c r="AG359" s="81">
        <v>1980</v>
      </c>
      <c r="AH359" s="79">
        <v>26174</v>
      </c>
      <c r="AJ359" t="s">
        <v>526</v>
      </c>
      <c r="AK359" s="46">
        <v>308</v>
      </c>
      <c r="AL359" t="s">
        <v>15</v>
      </c>
      <c r="AM359" t="s">
        <v>517</v>
      </c>
    </row>
    <row r="360" spans="4:39" x14ac:dyDescent="0.25">
      <c r="D360" s="46">
        <f t="shared" si="104"/>
        <v>8719</v>
      </c>
      <c r="E360" s="46" t="str">
        <f t="shared" si="105"/>
        <v>ESP</v>
      </c>
      <c r="F360" s="46">
        <f t="shared" si="106"/>
        <v>308</v>
      </c>
      <c r="G360" s="46" t="str">
        <f t="shared" si="107"/>
        <v>A1</v>
      </c>
      <c r="H360" s="46" t="str">
        <f t="shared" si="108"/>
        <v>WEISZ Adria</v>
      </c>
      <c r="I360" s="46" t="str">
        <f t="shared" si="109"/>
        <v>JUV-3</v>
      </c>
      <c r="J360" s="46">
        <f t="shared" si="110"/>
        <v>8719</v>
      </c>
      <c r="K360" s="46" t="str">
        <f t="shared" si="111"/>
        <v>CNSABA</v>
      </c>
      <c r="L360" s="46" t="str">
        <f t="shared" si="112"/>
        <v>AB</v>
      </c>
      <c r="P360">
        <v>358</v>
      </c>
      <c r="Q360" t="str">
        <f t="shared" si="113"/>
        <v>ESP</v>
      </c>
      <c r="R360">
        <f t="shared" si="114"/>
        <v>308</v>
      </c>
      <c r="S360" t="str">
        <f t="shared" si="115"/>
        <v>A1</v>
      </c>
      <c r="T360" t="str">
        <f t="shared" si="116"/>
        <v>WEISZ Adria</v>
      </c>
      <c r="U360" t="str">
        <f t="shared" si="117"/>
        <v>JUV-3</v>
      </c>
      <c r="V360" s="86">
        <f t="shared" si="118"/>
        <v>8719</v>
      </c>
      <c r="W360" t="str">
        <f t="shared" si="119"/>
        <v>CNSABA</v>
      </c>
      <c r="X360" t="str">
        <f t="shared" si="120"/>
        <v>AB</v>
      </c>
      <c r="Z360" s="82">
        <v>8719</v>
      </c>
      <c r="AA360" s="83" t="s">
        <v>290</v>
      </c>
      <c r="AB360" s="83" t="s">
        <v>515</v>
      </c>
      <c r="AC360" s="83" t="s">
        <v>56</v>
      </c>
      <c r="AD360" s="83" t="s">
        <v>375</v>
      </c>
      <c r="AE360" s="83" t="s">
        <v>278</v>
      </c>
      <c r="AF360" s="83" t="s">
        <v>62</v>
      </c>
      <c r="AG360" s="84">
        <v>2003</v>
      </c>
      <c r="AH360" s="82">
        <v>25441</v>
      </c>
      <c r="AI360" s="85"/>
      <c r="AJ360" s="85" t="s">
        <v>526</v>
      </c>
      <c r="AK360" s="85">
        <v>308</v>
      </c>
      <c r="AL360" s="85" t="s">
        <v>143</v>
      </c>
    </row>
    <row r="361" spans="4:39" x14ac:dyDescent="0.25">
      <c r="D361" s="46">
        <f t="shared" si="104"/>
        <v>8847</v>
      </c>
      <c r="E361" s="46" t="str">
        <f t="shared" si="105"/>
        <v>ESP</v>
      </c>
      <c r="F361" s="46">
        <f t="shared" si="106"/>
        <v>308</v>
      </c>
      <c r="G361" s="46" t="str">
        <f t="shared" si="107"/>
        <v>A1</v>
      </c>
      <c r="H361" s="46" t="str">
        <f t="shared" si="108"/>
        <v>NUNES David Manuel</v>
      </c>
      <c r="I361" s="46" t="str">
        <f t="shared" si="109"/>
        <v>SEN</v>
      </c>
      <c r="J361" s="46">
        <f t="shared" si="110"/>
        <v>8847</v>
      </c>
      <c r="K361" s="46" t="str">
        <f t="shared" si="111"/>
        <v>CNSABA</v>
      </c>
      <c r="L361" s="46" t="str">
        <f t="shared" si="112"/>
        <v>AB</v>
      </c>
      <c r="P361">
        <v>359</v>
      </c>
      <c r="Q361" t="str">
        <f t="shared" si="113"/>
        <v>ESP</v>
      </c>
      <c r="R361">
        <f t="shared" si="114"/>
        <v>308</v>
      </c>
      <c r="S361" t="str">
        <f t="shared" si="115"/>
        <v>A1</v>
      </c>
      <c r="T361" t="str">
        <f t="shared" si="116"/>
        <v>NUNES David Manuel</v>
      </c>
      <c r="U361" t="str">
        <f t="shared" si="117"/>
        <v>SEN</v>
      </c>
      <c r="V361" s="86">
        <f t="shared" si="118"/>
        <v>8847</v>
      </c>
      <c r="W361" t="str">
        <f t="shared" si="119"/>
        <v>CNSABA</v>
      </c>
      <c r="X361" t="str">
        <f t="shared" si="120"/>
        <v>AB</v>
      </c>
      <c r="Z361" s="82">
        <v>8847</v>
      </c>
      <c r="AA361" s="83" t="s">
        <v>400</v>
      </c>
      <c r="AB361" s="83" t="s">
        <v>515</v>
      </c>
      <c r="AC361" s="83" t="s">
        <v>56</v>
      </c>
      <c r="AD361" s="83" t="s">
        <v>64</v>
      </c>
      <c r="AE361" s="83" t="s">
        <v>278</v>
      </c>
      <c r="AF361" s="83" t="s">
        <v>62</v>
      </c>
      <c r="AG361" s="84">
        <v>1987</v>
      </c>
      <c r="AH361" s="82">
        <v>26130</v>
      </c>
      <c r="AI361" s="85"/>
      <c r="AJ361" s="85" t="s">
        <v>526</v>
      </c>
      <c r="AK361" s="85">
        <v>308</v>
      </c>
      <c r="AL361" s="85" t="s">
        <v>143</v>
      </c>
    </row>
    <row r="362" spans="4:39" x14ac:dyDescent="0.25">
      <c r="D362" s="46">
        <f t="shared" si="104"/>
        <v>11165</v>
      </c>
      <c r="E362" s="46" t="str">
        <f t="shared" si="105"/>
        <v>ESP</v>
      </c>
      <c r="F362" s="46">
        <f t="shared" si="106"/>
        <v>308</v>
      </c>
      <c r="G362" s="46" t="str">
        <f t="shared" si="107"/>
        <v>A1</v>
      </c>
      <c r="H362" s="46" t="str">
        <f t="shared" si="108"/>
        <v>DINARES Jordi</v>
      </c>
      <c r="I362" s="46" t="str">
        <f t="shared" si="109"/>
        <v>S21-1</v>
      </c>
      <c r="J362" s="46">
        <f t="shared" si="110"/>
        <v>11165</v>
      </c>
      <c r="K362" s="46" t="str">
        <f t="shared" si="111"/>
        <v>CNSABA</v>
      </c>
      <c r="L362" s="46" t="str">
        <f t="shared" si="112"/>
        <v>AB</v>
      </c>
      <c r="P362">
        <v>360</v>
      </c>
      <c r="Q362" t="str">
        <f t="shared" si="113"/>
        <v>ESP</v>
      </c>
      <c r="R362">
        <f t="shared" si="114"/>
        <v>308</v>
      </c>
      <c r="S362" t="str">
        <f t="shared" si="115"/>
        <v>A1</v>
      </c>
      <c r="T362" t="str">
        <f t="shared" si="116"/>
        <v>DINARES Jordi</v>
      </c>
      <c r="U362" t="str">
        <f t="shared" si="117"/>
        <v>S21-1</v>
      </c>
      <c r="V362" s="86">
        <f t="shared" si="118"/>
        <v>11165</v>
      </c>
      <c r="W362" t="str">
        <f t="shared" si="119"/>
        <v>CNSABA</v>
      </c>
      <c r="X362" t="str">
        <f t="shared" si="120"/>
        <v>AB</v>
      </c>
      <c r="Z362" s="82">
        <v>11165</v>
      </c>
      <c r="AA362" s="83" t="s">
        <v>282</v>
      </c>
      <c r="AB362" s="83" t="s">
        <v>515</v>
      </c>
      <c r="AC362" s="83" t="s">
        <v>56</v>
      </c>
      <c r="AD362" s="83" t="s">
        <v>377</v>
      </c>
      <c r="AE362" s="83" t="s">
        <v>278</v>
      </c>
      <c r="AF362" s="83" t="s">
        <v>62</v>
      </c>
      <c r="AG362" s="84">
        <v>2002</v>
      </c>
      <c r="AH362" s="82" t="s">
        <v>517</v>
      </c>
      <c r="AI362" s="85"/>
      <c r="AJ362" s="85" t="s">
        <v>526</v>
      </c>
      <c r="AK362" s="85">
        <v>308</v>
      </c>
      <c r="AL362" s="85" t="s">
        <v>143</v>
      </c>
    </row>
    <row r="363" spans="4:39" x14ac:dyDescent="0.25">
      <c r="D363" s="46">
        <f t="shared" si="104"/>
        <v>11167</v>
      </c>
      <c r="E363" s="46" t="str">
        <f t="shared" si="105"/>
        <v>ESP</v>
      </c>
      <c r="F363" s="46">
        <f t="shared" si="106"/>
        <v>308</v>
      </c>
      <c r="G363" s="46" t="str">
        <f t="shared" si="107"/>
        <v>B</v>
      </c>
      <c r="H363" s="46" t="str">
        <f t="shared" si="108"/>
        <v>RUIZ M.  Jordi</v>
      </c>
      <c r="I363" s="46" t="str">
        <f t="shared" si="109"/>
        <v>ALE-1</v>
      </c>
      <c r="J363" s="46">
        <f t="shared" si="110"/>
        <v>11167</v>
      </c>
      <c r="K363" s="46" t="str">
        <f t="shared" si="111"/>
        <v>CNSABA</v>
      </c>
      <c r="L363" s="46" t="str">
        <f t="shared" si="112"/>
        <v>AB</v>
      </c>
      <c r="P363">
        <v>361</v>
      </c>
      <c r="Q363" t="str">
        <f t="shared" si="113"/>
        <v>ESP</v>
      </c>
      <c r="R363">
        <f t="shared" si="114"/>
        <v>308</v>
      </c>
      <c r="S363" t="str">
        <f t="shared" si="115"/>
        <v>B</v>
      </c>
      <c r="T363" t="str">
        <f t="shared" si="116"/>
        <v>RUIZ M.  Jordi</v>
      </c>
      <c r="U363" t="str">
        <f t="shared" si="117"/>
        <v>ALE-1</v>
      </c>
      <c r="V363" s="86">
        <f t="shared" si="118"/>
        <v>11167</v>
      </c>
      <c r="W363" t="str">
        <f t="shared" si="119"/>
        <v>CNSABA</v>
      </c>
      <c r="X363" t="str">
        <f t="shared" si="120"/>
        <v>AB</v>
      </c>
      <c r="Z363" s="82">
        <v>11167</v>
      </c>
      <c r="AA363" s="83" t="s">
        <v>401</v>
      </c>
      <c r="AB363" s="83" t="s">
        <v>515</v>
      </c>
      <c r="AC363" s="83" t="s">
        <v>56</v>
      </c>
      <c r="AD363" s="83" t="s">
        <v>379</v>
      </c>
      <c r="AE363" s="83" t="s">
        <v>278</v>
      </c>
      <c r="AF363" s="83" t="s">
        <v>16</v>
      </c>
      <c r="AG363" s="84">
        <v>2009</v>
      </c>
      <c r="AH363" s="82" t="s">
        <v>517</v>
      </c>
      <c r="AI363" s="85"/>
      <c r="AJ363" s="85" t="s">
        <v>526</v>
      </c>
      <c r="AK363" s="85">
        <v>308</v>
      </c>
      <c r="AL363" s="85" t="s">
        <v>143</v>
      </c>
    </row>
    <row r="364" spans="4:39" x14ac:dyDescent="0.25">
      <c r="D364" s="46">
        <f t="shared" si="104"/>
        <v>11168</v>
      </c>
      <c r="E364" s="46" t="str">
        <f t="shared" si="105"/>
        <v>ESP</v>
      </c>
      <c r="F364" s="46">
        <f t="shared" si="106"/>
        <v>308</v>
      </c>
      <c r="G364" s="46" t="str">
        <f t="shared" si="107"/>
        <v>B</v>
      </c>
      <c r="H364" s="46" t="str">
        <f t="shared" si="108"/>
        <v>BARBERA SO.  Joan</v>
      </c>
      <c r="I364" s="46" t="str">
        <f t="shared" si="109"/>
        <v>ALE-1</v>
      </c>
      <c r="J364" s="46">
        <f t="shared" si="110"/>
        <v>11168</v>
      </c>
      <c r="K364" s="46" t="str">
        <f t="shared" si="111"/>
        <v>CNSABA</v>
      </c>
      <c r="L364" s="46" t="str">
        <f t="shared" si="112"/>
        <v>AB</v>
      </c>
      <c r="P364">
        <v>362</v>
      </c>
      <c r="Q364" t="str">
        <f t="shared" si="113"/>
        <v>ESP</v>
      </c>
      <c r="R364">
        <f t="shared" si="114"/>
        <v>308</v>
      </c>
      <c r="S364" t="str">
        <f t="shared" si="115"/>
        <v>B</v>
      </c>
      <c r="T364" t="str">
        <f t="shared" si="116"/>
        <v>BARBERA SO.  Joan</v>
      </c>
      <c r="U364" t="str">
        <f t="shared" si="117"/>
        <v>ALE-1</v>
      </c>
      <c r="V364" s="86">
        <f t="shared" si="118"/>
        <v>11168</v>
      </c>
      <c r="W364" t="str">
        <f t="shared" si="119"/>
        <v>CNSABA</v>
      </c>
      <c r="X364" t="str">
        <f t="shared" si="120"/>
        <v>AB</v>
      </c>
      <c r="Z364" s="82">
        <v>11168</v>
      </c>
      <c r="AA364" s="83" t="s">
        <v>403</v>
      </c>
      <c r="AB364" s="83" t="s">
        <v>515</v>
      </c>
      <c r="AC364" s="83" t="s">
        <v>56</v>
      </c>
      <c r="AD364" s="83" t="s">
        <v>379</v>
      </c>
      <c r="AE364" s="83" t="s">
        <v>278</v>
      </c>
      <c r="AF364" s="83" t="s">
        <v>16</v>
      </c>
      <c r="AG364" s="84">
        <v>2009</v>
      </c>
      <c r="AH364" s="82" t="s">
        <v>517</v>
      </c>
      <c r="AI364" s="85"/>
      <c r="AJ364" s="85" t="s">
        <v>526</v>
      </c>
      <c r="AK364" s="85">
        <v>308</v>
      </c>
      <c r="AL364" s="85" t="s">
        <v>143</v>
      </c>
    </row>
    <row r="365" spans="4:39" x14ac:dyDescent="0.25">
      <c r="D365" s="46">
        <f t="shared" si="104"/>
        <v>11643</v>
      </c>
      <c r="E365" s="46" t="str">
        <f t="shared" si="105"/>
        <v>ESP</v>
      </c>
      <c r="F365" s="46">
        <f t="shared" si="106"/>
        <v>308</v>
      </c>
      <c r="G365" s="46" t="str">
        <f t="shared" si="107"/>
        <v>B</v>
      </c>
      <c r="H365" s="46" t="str">
        <f t="shared" si="108"/>
        <v>BARBERÀ Quim</v>
      </c>
      <c r="I365" s="46" t="str">
        <f t="shared" si="109"/>
        <v>BEN-1</v>
      </c>
      <c r="J365" s="46">
        <f t="shared" si="110"/>
        <v>11643</v>
      </c>
      <c r="K365" s="46" t="str">
        <f t="shared" si="111"/>
        <v>CNSABA</v>
      </c>
      <c r="L365" s="46" t="str">
        <f t="shared" si="112"/>
        <v>AB</v>
      </c>
      <c r="P365">
        <v>363</v>
      </c>
      <c r="Q365" t="str">
        <f t="shared" si="113"/>
        <v>ESP</v>
      </c>
      <c r="R365">
        <f t="shared" si="114"/>
        <v>308</v>
      </c>
      <c r="S365" t="str">
        <f t="shared" si="115"/>
        <v>B</v>
      </c>
      <c r="T365" t="str">
        <f t="shared" si="116"/>
        <v>BARBERÀ Quim</v>
      </c>
      <c r="U365" t="str">
        <f t="shared" si="117"/>
        <v>BEN-1</v>
      </c>
      <c r="V365" s="86">
        <f t="shared" si="118"/>
        <v>11643</v>
      </c>
      <c r="W365" t="str">
        <f t="shared" si="119"/>
        <v>CNSABA</v>
      </c>
      <c r="X365" t="str">
        <f t="shared" si="120"/>
        <v>AB</v>
      </c>
      <c r="Z365" s="82">
        <v>11643</v>
      </c>
      <c r="AA365" s="83" t="s">
        <v>279</v>
      </c>
      <c r="AB365" s="83" t="s">
        <v>515</v>
      </c>
      <c r="AC365" s="83" t="s">
        <v>56</v>
      </c>
      <c r="AD365" s="83" t="s">
        <v>383</v>
      </c>
      <c r="AE365" s="83" t="s">
        <v>278</v>
      </c>
      <c r="AF365" s="83" t="s">
        <v>16</v>
      </c>
      <c r="AG365" s="84">
        <v>2011</v>
      </c>
      <c r="AH365" s="82">
        <v>31291</v>
      </c>
      <c r="AI365" s="85"/>
      <c r="AJ365" s="85" t="s">
        <v>526</v>
      </c>
      <c r="AK365" s="85">
        <v>308</v>
      </c>
      <c r="AL365" s="85" t="s">
        <v>143</v>
      </c>
    </row>
    <row r="366" spans="4:39" x14ac:dyDescent="0.25">
      <c r="D366" s="46">
        <f t="shared" si="104"/>
        <v>11746</v>
      </c>
      <c r="E366" s="46" t="str">
        <f t="shared" si="105"/>
        <v>NO NAC</v>
      </c>
      <c r="F366" s="46">
        <f t="shared" si="106"/>
        <v>308</v>
      </c>
      <c r="G366" s="46" t="str">
        <f t="shared" si="107"/>
        <v>B</v>
      </c>
      <c r="H366" s="46" t="str">
        <f t="shared" si="108"/>
        <v>YANG Owen</v>
      </c>
      <c r="I366" s="46" t="str">
        <f t="shared" si="109"/>
        <v>BEN-2</v>
      </c>
      <c r="J366" s="46">
        <f t="shared" si="110"/>
        <v>11746</v>
      </c>
      <c r="K366" s="46" t="str">
        <f t="shared" si="111"/>
        <v>CNSABA</v>
      </c>
      <c r="L366" s="46" t="str">
        <f t="shared" si="112"/>
        <v>AB</v>
      </c>
      <c r="P366">
        <v>364</v>
      </c>
      <c r="Q366" t="str">
        <f t="shared" si="113"/>
        <v>NO NAC</v>
      </c>
      <c r="R366">
        <f t="shared" si="114"/>
        <v>308</v>
      </c>
      <c r="S366" t="str">
        <f t="shared" si="115"/>
        <v>B</v>
      </c>
      <c r="T366" t="str">
        <f t="shared" si="116"/>
        <v>YANG Owen</v>
      </c>
      <c r="U366" t="str">
        <f t="shared" si="117"/>
        <v>BEN-2</v>
      </c>
      <c r="V366" s="86">
        <f t="shared" si="118"/>
        <v>11746</v>
      </c>
      <c r="W366" t="str">
        <f t="shared" si="119"/>
        <v>CNSABA</v>
      </c>
      <c r="X366" t="str">
        <f t="shared" si="120"/>
        <v>AB</v>
      </c>
      <c r="Z366" s="82">
        <v>11746</v>
      </c>
      <c r="AA366" s="83" t="s">
        <v>291</v>
      </c>
      <c r="AB366" s="83" t="s">
        <v>515</v>
      </c>
      <c r="AC366" s="83" t="s">
        <v>72</v>
      </c>
      <c r="AD366" s="83" t="s">
        <v>402</v>
      </c>
      <c r="AE366" s="83" t="s">
        <v>278</v>
      </c>
      <c r="AF366" s="83" t="s">
        <v>16</v>
      </c>
      <c r="AG366" s="84">
        <v>2010</v>
      </c>
      <c r="AH366" s="82">
        <v>31293</v>
      </c>
      <c r="AI366" s="85"/>
      <c r="AJ366" s="85" t="s">
        <v>526</v>
      </c>
      <c r="AK366" s="85">
        <v>308</v>
      </c>
      <c r="AL366" s="85" t="s">
        <v>143</v>
      </c>
    </row>
    <row r="367" spans="4:39" x14ac:dyDescent="0.25">
      <c r="D367" s="46">
        <f t="shared" si="104"/>
        <v>12136</v>
      </c>
      <c r="E367" s="46" t="str">
        <f t="shared" si="105"/>
        <v>ESP</v>
      </c>
      <c r="F367" s="46">
        <f t="shared" si="106"/>
        <v>308</v>
      </c>
      <c r="G367" s="46" t="str">
        <f t="shared" si="107"/>
        <v>B</v>
      </c>
      <c r="H367" s="46" t="str">
        <f t="shared" si="108"/>
        <v>PLAZA Pau</v>
      </c>
      <c r="I367" s="46" t="str">
        <f t="shared" si="109"/>
        <v>INF-1</v>
      </c>
      <c r="J367" s="46">
        <f t="shared" si="110"/>
        <v>12136</v>
      </c>
      <c r="K367" s="46" t="str">
        <f t="shared" si="111"/>
        <v>CNSABA</v>
      </c>
      <c r="L367" s="46" t="str">
        <f t="shared" si="112"/>
        <v>AB</v>
      </c>
      <c r="P367">
        <v>365</v>
      </c>
      <c r="Q367" t="str">
        <f t="shared" si="113"/>
        <v>ESP</v>
      </c>
      <c r="R367">
        <f t="shared" si="114"/>
        <v>308</v>
      </c>
      <c r="S367" t="str">
        <f t="shared" si="115"/>
        <v>B</v>
      </c>
      <c r="T367" t="str">
        <f t="shared" si="116"/>
        <v>PLAZA Pau</v>
      </c>
      <c r="U367" t="str">
        <f t="shared" si="117"/>
        <v>INF-1</v>
      </c>
      <c r="V367" s="86">
        <f t="shared" si="118"/>
        <v>12136</v>
      </c>
      <c r="W367" t="str">
        <f t="shared" si="119"/>
        <v>CNSABA</v>
      </c>
      <c r="X367" t="str">
        <f t="shared" si="120"/>
        <v>AB</v>
      </c>
      <c r="Z367" s="82">
        <v>12136</v>
      </c>
      <c r="AA367" s="83" t="s">
        <v>286</v>
      </c>
      <c r="AB367" s="83" t="s">
        <v>515</v>
      </c>
      <c r="AC367" s="83" t="s">
        <v>56</v>
      </c>
      <c r="AD367" s="83" t="s">
        <v>370</v>
      </c>
      <c r="AE367" s="83" t="s">
        <v>278</v>
      </c>
      <c r="AF367" s="83" t="s">
        <v>16</v>
      </c>
      <c r="AG367" s="84">
        <v>2007</v>
      </c>
      <c r="AH367" s="82" t="s">
        <v>517</v>
      </c>
      <c r="AI367" s="85"/>
      <c r="AJ367" s="85" t="s">
        <v>526</v>
      </c>
      <c r="AK367" s="85">
        <v>308</v>
      </c>
      <c r="AL367" s="85" t="s">
        <v>143</v>
      </c>
    </row>
    <row r="368" spans="4:39" x14ac:dyDescent="0.25">
      <c r="D368" s="46">
        <f t="shared" si="104"/>
        <v>12249</v>
      </c>
      <c r="E368" s="46" t="str">
        <f t="shared" si="105"/>
        <v>ESP</v>
      </c>
      <c r="F368" s="46">
        <f t="shared" si="106"/>
        <v>308</v>
      </c>
      <c r="G368" s="46" t="str">
        <f t="shared" si="107"/>
        <v>B</v>
      </c>
      <c r="H368" s="46" t="str">
        <f t="shared" si="108"/>
        <v>PUJOL C.  Josep</v>
      </c>
      <c r="I368" s="46" t="str">
        <f t="shared" si="109"/>
        <v>INF-2</v>
      </c>
      <c r="J368" s="46">
        <f t="shared" si="110"/>
        <v>12249</v>
      </c>
      <c r="K368" s="46" t="str">
        <f t="shared" si="111"/>
        <v>CNSABA</v>
      </c>
      <c r="L368" s="46" t="str">
        <f t="shared" si="112"/>
        <v>AB</v>
      </c>
      <c r="P368">
        <v>366</v>
      </c>
      <c r="Q368" t="str">
        <f t="shared" si="113"/>
        <v>ESP</v>
      </c>
      <c r="R368">
        <f t="shared" si="114"/>
        <v>308</v>
      </c>
      <c r="S368" t="str">
        <f t="shared" si="115"/>
        <v>B</v>
      </c>
      <c r="T368" t="str">
        <f t="shared" si="116"/>
        <v>PUJOL C.  Josep</v>
      </c>
      <c r="U368" t="str">
        <f t="shared" si="117"/>
        <v>INF-2</v>
      </c>
      <c r="V368" s="86">
        <f t="shared" si="118"/>
        <v>12249</v>
      </c>
      <c r="W368" t="str">
        <f t="shared" si="119"/>
        <v>CNSABA</v>
      </c>
      <c r="X368" t="str">
        <f t="shared" si="120"/>
        <v>AB</v>
      </c>
      <c r="Z368" s="82">
        <v>12249</v>
      </c>
      <c r="AA368" s="83" t="s">
        <v>405</v>
      </c>
      <c r="AB368" s="83" t="s">
        <v>515</v>
      </c>
      <c r="AC368" s="83" t="s">
        <v>56</v>
      </c>
      <c r="AD368" s="83" t="s">
        <v>371</v>
      </c>
      <c r="AE368" s="83" t="s">
        <v>278</v>
      </c>
      <c r="AF368" s="83" t="s">
        <v>16</v>
      </c>
      <c r="AG368" s="84">
        <v>2006</v>
      </c>
      <c r="AH368" s="82" t="s">
        <v>517</v>
      </c>
      <c r="AI368" s="85"/>
      <c r="AJ368" s="85" t="s">
        <v>526</v>
      </c>
      <c r="AK368" s="85">
        <v>308</v>
      </c>
      <c r="AL368" s="85" t="s">
        <v>143</v>
      </c>
    </row>
    <row r="369" spans="4:39" x14ac:dyDescent="0.25">
      <c r="D369" s="46">
        <f t="shared" si="104"/>
        <v>12431</v>
      </c>
      <c r="E369" s="46" t="str">
        <f t="shared" si="105"/>
        <v>ESP</v>
      </c>
      <c r="F369" s="46">
        <f t="shared" si="106"/>
        <v>308</v>
      </c>
      <c r="G369" s="46" t="str">
        <f t="shared" si="107"/>
        <v>B</v>
      </c>
      <c r="H369" s="46" t="str">
        <f t="shared" si="108"/>
        <v>PICON Pol</v>
      </c>
      <c r="I369" s="46" t="str">
        <f t="shared" si="109"/>
        <v>ALE-2</v>
      </c>
      <c r="J369" s="46">
        <f t="shared" si="110"/>
        <v>12431</v>
      </c>
      <c r="K369" s="46" t="str">
        <f t="shared" si="111"/>
        <v>CNSABA</v>
      </c>
      <c r="L369" s="46" t="str">
        <f t="shared" si="112"/>
        <v>AB</v>
      </c>
      <c r="P369">
        <v>367</v>
      </c>
      <c r="Q369" t="str">
        <f t="shared" si="113"/>
        <v>ESP</v>
      </c>
      <c r="R369">
        <f t="shared" si="114"/>
        <v>308</v>
      </c>
      <c r="S369" t="str">
        <f t="shared" si="115"/>
        <v>B</v>
      </c>
      <c r="T369" t="str">
        <f t="shared" si="116"/>
        <v>PICON Pol</v>
      </c>
      <c r="U369" t="str">
        <f t="shared" si="117"/>
        <v>ALE-2</v>
      </c>
      <c r="V369" s="86">
        <f t="shared" si="118"/>
        <v>12431</v>
      </c>
      <c r="W369" t="str">
        <f t="shared" si="119"/>
        <v>CNSABA</v>
      </c>
      <c r="X369" t="str">
        <f t="shared" si="120"/>
        <v>AB</v>
      </c>
      <c r="Z369" s="82">
        <v>12431</v>
      </c>
      <c r="AA369" s="83" t="s">
        <v>285</v>
      </c>
      <c r="AB369" s="83" t="s">
        <v>515</v>
      </c>
      <c r="AC369" s="83" t="s">
        <v>56</v>
      </c>
      <c r="AD369" s="83" t="s">
        <v>378</v>
      </c>
      <c r="AE369" s="83" t="s">
        <v>278</v>
      </c>
      <c r="AF369" s="83" t="s">
        <v>16</v>
      </c>
      <c r="AG369" s="84">
        <v>2008</v>
      </c>
      <c r="AH369" s="82" t="s">
        <v>517</v>
      </c>
      <c r="AI369" s="85"/>
      <c r="AJ369" s="85" t="s">
        <v>526</v>
      </c>
      <c r="AK369" s="85">
        <v>308</v>
      </c>
      <c r="AL369" s="85" t="s">
        <v>143</v>
      </c>
    </row>
    <row r="370" spans="4:39" x14ac:dyDescent="0.25">
      <c r="D370" s="46">
        <f t="shared" si="104"/>
        <v>12432</v>
      </c>
      <c r="E370" s="46" t="str">
        <f t="shared" si="105"/>
        <v>ESP</v>
      </c>
      <c r="F370" s="46">
        <f t="shared" si="106"/>
        <v>308</v>
      </c>
      <c r="G370" s="46" t="str">
        <f t="shared" si="107"/>
        <v>B</v>
      </c>
      <c r="H370" s="46" t="str">
        <f t="shared" si="108"/>
        <v>VEGA Alex</v>
      </c>
      <c r="I370" s="46" t="str">
        <f t="shared" si="109"/>
        <v>JUV-1</v>
      </c>
      <c r="J370" s="46">
        <f t="shared" si="110"/>
        <v>12432</v>
      </c>
      <c r="K370" s="46" t="str">
        <f t="shared" si="111"/>
        <v>CNSABA</v>
      </c>
      <c r="L370" s="46" t="str">
        <f t="shared" si="112"/>
        <v>AB</v>
      </c>
      <c r="P370">
        <v>368</v>
      </c>
      <c r="Q370" t="str">
        <f t="shared" si="113"/>
        <v>ESP</v>
      </c>
      <c r="R370">
        <f t="shared" si="114"/>
        <v>308</v>
      </c>
      <c r="S370" t="str">
        <f t="shared" si="115"/>
        <v>B</v>
      </c>
      <c r="T370" t="str">
        <f t="shared" si="116"/>
        <v>VEGA Alex</v>
      </c>
      <c r="U370" t="str">
        <f t="shared" si="117"/>
        <v>JUV-1</v>
      </c>
      <c r="V370" s="86">
        <f t="shared" si="118"/>
        <v>12432</v>
      </c>
      <c r="W370" t="str">
        <f t="shared" si="119"/>
        <v>CNSABA</v>
      </c>
      <c r="X370" t="str">
        <f t="shared" si="120"/>
        <v>AB</v>
      </c>
      <c r="Z370" s="82">
        <v>12432</v>
      </c>
      <c r="AA370" s="83" t="s">
        <v>289</v>
      </c>
      <c r="AB370" s="83" t="s">
        <v>515</v>
      </c>
      <c r="AC370" s="83" t="s">
        <v>56</v>
      </c>
      <c r="AD370" s="83" t="s">
        <v>373</v>
      </c>
      <c r="AE370" s="83" t="s">
        <v>278</v>
      </c>
      <c r="AF370" s="83" t="s">
        <v>16</v>
      </c>
      <c r="AG370" s="84">
        <v>2005</v>
      </c>
      <c r="AH370" s="82" t="s">
        <v>517</v>
      </c>
      <c r="AI370" s="85"/>
      <c r="AJ370" s="85" t="s">
        <v>526</v>
      </c>
      <c r="AK370" s="85">
        <v>308</v>
      </c>
      <c r="AL370" s="85" t="s">
        <v>143</v>
      </c>
    </row>
    <row r="371" spans="4:39" x14ac:dyDescent="0.25">
      <c r="D371" s="46">
        <f t="shared" si="104"/>
        <v>12445</v>
      </c>
      <c r="E371" s="46" t="str">
        <f t="shared" si="105"/>
        <v>ESP</v>
      </c>
      <c r="F371" s="46">
        <f t="shared" si="106"/>
        <v>308</v>
      </c>
      <c r="G371" s="46" t="str">
        <f t="shared" si="107"/>
        <v>B</v>
      </c>
      <c r="H371" s="46" t="str">
        <f t="shared" si="108"/>
        <v>COTS Lucas</v>
      </c>
      <c r="I371" s="46" t="str">
        <f t="shared" si="109"/>
        <v>BEN-2</v>
      </c>
      <c r="J371" s="46">
        <f t="shared" si="110"/>
        <v>12445</v>
      </c>
      <c r="K371" s="46" t="str">
        <f t="shared" si="111"/>
        <v>CNSABA</v>
      </c>
      <c r="L371" s="46" t="str">
        <f t="shared" si="112"/>
        <v>AB</v>
      </c>
      <c r="P371">
        <v>369</v>
      </c>
      <c r="Q371" t="str">
        <f t="shared" si="113"/>
        <v>ESP</v>
      </c>
      <c r="R371">
        <f t="shared" si="114"/>
        <v>308</v>
      </c>
      <c r="S371" t="str">
        <f t="shared" si="115"/>
        <v>B</v>
      </c>
      <c r="T371" t="str">
        <f t="shared" si="116"/>
        <v>COTS Lucas</v>
      </c>
      <c r="U371" t="str">
        <f t="shared" si="117"/>
        <v>BEN-2</v>
      </c>
      <c r="V371" s="86">
        <f t="shared" si="118"/>
        <v>12445</v>
      </c>
      <c r="W371" t="str">
        <f t="shared" si="119"/>
        <v>CNSABA</v>
      </c>
      <c r="X371" t="str">
        <f t="shared" si="120"/>
        <v>AB</v>
      </c>
      <c r="Z371" s="82">
        <v>12445</v>
      </c>
      <c r="AA371" s="83" t="s">
        <v>281</v>
      </c>
      <c r="AB371" s="83" t="s">
        <v>515</v>
      </c>
      <c r="AC371" s="83" t="s">
        <v>56</v>
      </c>
      <c r="AD371" s="83" t="s">
        <v>402</v>
      </c>
      <c r="AE371" s="83" t="s">
        <v>278</v>
      </c>
      <c r="AF371" s="83" t="s">
        <v>16</v>
      </c>
      <c r="AG371" s="84">
        <v>2010</v>
      </c>
      <c r="AH371" s="82" t="s">
        <v>517</v>
      </c>
      <c r="AI371" s="85"/>
      <c r="AJ371" s="85" t="s">
        <v>526</v>
      </c>
      <c r="AK371" s="85">
        <v>308</v>
      </c>
      <c r="AL371" s="85" t="s">
        <v>143</v>
      </c>
    </row>
    <row r="372" spans="4:39" x14ac:dyDescent="0.25">
      <c r="D372" s="46">
        <f t="shared" si="104"/>
        <v>12466</v>
      </c>
      <c r="E372" s="46" t="str">
        <f t="shared" si="105"/>
        <v>ESP</v>
      </c>
      <c r="F372" s="46">
        <f t="shared" si="106"/>
        <v>308</v>
      </c>
      <c r="G372" s="46" t="str">
        <f t="shared" si="107"/>
        <v>B</v>
      </c>
      <c r="H372" s="46" t="str">
        <f t="shared" si="108"/>
        <v>CLADELLAS Oriol</v>
      </c>
      <c r="I372" s="46" t="str">
        <f t="shared" si="109"/>
        <v>JUV-2</v>
      </c>
      <c r="J372" s="46">
        <f t="shared" si="110"/>
        <v>12466</v>
      </c>
      <c r="K372" s="46" t="str">
        <f t="shared" si="111"/>
        <v>CNSABA</v>
      </c>
      <c r="L372" s="46" t="str">
        <f t="shared" si="112"/>
        <v>AB</v>
      </c>
      <c r="P372">
        <v>370</v>
      </c>
      <c r="Q372" t="str">
        <f t="shared" si="113"/>
        <v>ESP</v>
      </c>
      <c r="R372">
        <f t="shared" si="114"/>
        <v>308</v>
      </c>
      <c r="S372" t="str">
        <f t="shared" si="115"/>
        <v>B</v>
      </c>
      <c r="T372" t="str">
        <f t="shared" si="116"/>
        <v>CLADELLAS Oriol</v>
      </c>
      <c r="U372" t="str">
        <f t="shared" si="117"/>
        <v>JUV-2</v>
      </c>
      <c r="V372" s="86">
        <f t="shared" si="118"/>
        <v>12466</v>
      </c>
      <c r="W372" t="str">
        <f t="shared" si="119"/>
        <v>CNSABA</v>
      </c>
      <c r="X372" t="str">
        <f t="shared" si="120"/>
        <v>AB</v>
      </c>
      <c r="Z372" s="82">
        <v>12466</v>
      </c>
      <c r="AA372" s="83" t="s">
        <v>280</v>
      </c>
      <c r="AB372" s="83" t="s">
        <v>515</v>
      </c>
      <c r="AC372" s="83" t="s">
        <v>56</v>
      </c>
      <c r="AD372" s="83" t="s">
        <v>380</v>
      </c>
      <c r="AE372" s="83" t="s">
        <v>278</v>
      </c>
      <c r="AF372" s="83" t="s">
        <v>16</v>
      </c>
      <c r="AG372" s="84">
        <v>2004</v>
      </c>
      <c r="AH372" s="82" t="s">
        <v>517</v>
      </c>
      <c r="AI372" s="85"/>
      <c r="AJ372" s="85" t="s">
        <v>526</v>
      </c>
      <c r="AK372" s="85">
        <v>308</v>
      </c>
      <c r="AL372" s="85" t="s">
        <v>143</v>
      </c>
    </row>
    <row r="373" spans="4:39" x14ac:dyDescent="0.25">
      <c r="D373" s="46">
        <f t="shared" si="104"/>
        <v>12659</v>
      </c>
      <c r="E373" s="46" t="str">
        <f t="shared" si="105"/>
        <v>ESP</v>
      </c>
      <c r="F373" s="46">
        <f t="shared" si="106"/>
        <v>308</v>
      </c>
      <c r="G373" s="46" t="str">
        <f t="shared" si="107"/>
        <v>B</v>
      </c>
      <c r="H373" s="46" t="str">
        <f t="shared" si="108"/>
        <v>GARCIA Oscar</v>
      </c>
      <c r="I373" s="46" t="str">
        <f t="shared" si="109"/>
        <v>ALE-2</v>
      </c>
      <c r="J373" s="46">
        <f t="shared" si="110"/>
        <v>12659</v>
      </c>
      <c r="K373" s="46" t="str">
        <f t="shared" si="111"/>
        <v>CNSABA</v>
      </c>
      <c r="L373" s="46" t="str">
        <f t="shared" si="112"/>
        <v>AB</v>
      </c>
      <c r="P373">
        <v>371</v>
      </c>
      <c r="Q373" t="str">
        <f t="shared" si="113"/>
        <v>ESP</v>
      </c>
      <c r="R373">
        <f t="shared" si="114"/>
        <v>308</v>
      </c>
      <c r="S373" t="str">
        <f t="shared" si="115"/>
        <v>B</v>
      </c>
      <c r="T373" t="str">
        <f t="shared" si="116"/>
        <v>GARCIA Oscar</v>
      </c>
      <c r="U373" t="str">
        <f t="shared" si="117"/>
        <v>ALE-2</v>
      </c>
      <c r="V373" s="86">
        <f t="shared" si="118"/>
        <v>12659</v>
      </c>
      <c r="W373" t="str">
        <f t="shared" si="119"/>
        <v>CNSABA</v>
      </c>
      <c r="X373" t="str">
        <f t="shared" si="120"/>
        <v>AB</v>
      </c>
      <c r="Z373" s="82">
        <v>12659</v>
      </c>
      <c r="AA373" s="83" t="s">
        <v>283</v>
      </c>
      <c r="AB373" s="83" t="s">
        <v>515</v>
      </c>
      <c r="AC373" s="83" t="s">
        <v>56</v>
      </c>
      <c r="AD373" s="83" t="s">
        <v>378</v>
      </c>
      <c r="AE373" s="83" t="s">
        <v>278</v>
      </c>
      <c r="AF373" s="83" t="s">
        <v>16</v>
      </c>
      <c r="AG373" s="84">
        <v>2008</v>
      </c>
      <c r="AH373" s="82" t="s">
        <v>517</v>
      </c>
      <c r="AI373" s="85"/>
      <c r="AJ373" s="85" t="s">
        <v>526</v>
      </c>
      <c r="AK373" s="85">
        <v>308</v>
      </c>
      <c r="AL373" s="85" t="s">
        <v>143</v>
      </c>
    </row>
    <row r="374" spans="4:39" x14ac:dyDescent="0.25">
      <c r="D374" s="46">
        <f t="shared" si="104"/>
        <v>12821</v>
      </c>
      <c r="E374" s="46" t="str">
        <f t="shared" si="105"/>
        <v>ESP</v>
      </c>
      <c r="F374" s="46">
        <f t="shared" si="106"/>
        <v>308</v>
      </c>
      <c r="G374" s="46" t="str">
        <f t="shared" si="107"/>
        <v>B</v>
      </c>
      <c r="H374" s="46" t="str">
        <f t="shared" si="108"/>
        <v>ROBLES Genis</v>
      </c>
      <c r="I374" s="46" t="str">
        <f t="shared" si="109"/>
        <v>BEN-1</v>
      </c>
      <c r="J374" s="46">
        <f t="shared" si="110"/>
        <v>12821</v>
      </c>
      <c r="K374" s="46" t="str">
        <f t="shared" si="111"/>
        <v>CNSABA</v>
      </c>
      <c r="L374" s="46" t="str">
        <f t="shared" si="112"/>
        <v>AB</v>
      </c>
      <c r="P374">
        <v>372</v>
      </c>
      <c r="Q374" t="str">
        <f t="shared" si="113"/>
        <v>ESP</v>
      </c>
      <c r="R374">
        <f t="shared" si="114"/>
        <v>308</v>
      </c>
      <c r="S374" t="str">
        <f t="shared" si="115"/>
        <v>B</v>
      </c>
      <c r="T374" t="str">
        <f t="shared" si="116"/>
        <v>ROBLES Genis</v>
      </c>
      <c r="U374" t="str">
        <f t="shared" si="117"/>
        <v>BEN-1</v>
      </c>
      <c r="V374" s="86">
        <f t="shared" si="118"/>
        <v>12821</v>
      </c>
      <c r="W374" t="str">
        <f t="shared" si="119"/>
        <v>CNSABA</v>
      </c>
      <c r="X374" t="str">
        <f t="shared" si="120"/>
        <v>AB</v>
      </c>
      <c r="Z374" s="82">
        <v>12821</v>
      </c>
      <c r="AA374" s="83" t="s">
        <v>287</v>
      </c>
      <c r="AB374" s="83" t="s">
        <v>515</v>
      </c>
      <c r="AC374" s="83" t="s">
        <v>56</v>
      </c>
      <c r="AD374" s="83" t="s">
        <v>383</v>
      </c>
      <c r="AE374" s="83" t="s">
        <v>278</v>
      </c>
      <c r="AF374" s="83" t="s">
        <v>16</v>
      </c>
      <c r="AG374" s="84">
        <v>2011</v>
      </c>
      <c r="AH374" s="82" t="s">
        <v>517</v>
      </c>
      <c r="AI374" s="85"/>
      <c r="AJ374" s="85" t="s">
        <v>526</v>
      </c>
      <c r="AK374" s="85">
        <v>308</v>
      </c>
      <c r="AL374" s="85" t="s">
        <v>143</v>
      </c>
    </row>
    <row r="375" spans="4:39" x14ac:dyDescent="0.25">
      <c r="D375" s="46">
        <f t="shared" si="104"/>
        <v>13141</v>
      </c>
      <c r="E375" s="46" t="str">
        <f t="shared" si="105"/>
        <v>NO NAC</v>
      </c>
      <c r="F375" s="46">
        <f t="shared" si="106"/>
        <v>308</v>
      </c>
      <c r="G375" s="46" t="str">
        <f t="shared" si="107"/>
        <v>B</v>
      </c>
      <c r="H375" s="46" t="str">
        <f t="shared" si="108"/>
        <v>CARAZA Claudio Jose</v>
      </c>
      <c r="I375" s="46" t="str">
        <f t="shared" si="109"/>
        <v>SEN</v>
      </c>
      <c r="J375" s="46">
        <f t="shared" si="110"/>
        <v>13141</v>
      </c>
      <c r="K375" s="46" t="str">
        <f t="shared" si="111"/>
        <v>CNSABA</v>
      </c>
      <c r="L375" s="46" t="str">
        <f t="shared" si="112"/>
        <v>AB</v>
      </c>
      <c r="P375">
        <v>373</v>
      </c>
      <c r="Q375" t="str">
        <f t="shared" si="113"/>
        <v>NO NAC</v>
      </c>
      <c r="R375">
        <f t="shared" si="114"/>
        <v>308</v>
      </c>
      <c r="S375" t="str">
        <f t="shared" si="115"/>
        <v>B</v>
      </c>
      <c r="T375" t="str">
        <f t="shared" si="116"/>
        <v>CARAZA Claudio Jose</v>
      </c>
      <c r="U375" t="str">
        <f t="shared" si="117"/>
        <v>SEN</v>
      </c>
      <c r="V375" s="86">
        <f t="shared" si="118"/>
        <v>13141</v>
      </c>
      <c r="W375" t="str">
        <f t="shared" si="119"/>
        <v>CNSABA</v>
      </c>
      <c r="X375" t="str">
        <f t="shared" si="120"/>
        <v>AB</v>
      </c>
      <c r="Z375" s="82">
        <v>13141</v>
      </c>
      <c r="AA375" s="83" t="s">
        <v>406</v>
      </c>
      <c r="AB375" s="83" t="s">
        <v>515</v>
      </c>
      <c r="AC375" s="83" t="s">
        <v>72</v>
      </c>
      <c r="AD375" s="83" t="s">
        <v>64</v>
      </c>
      <c r="AE375" s="83" t="s">
        <v>278</v>
      </c>
      <c r="AF375" s="83" t="s">
        <v>16</v>
      </c>
      <c r="AG375" s="84">
        <v>1990</v>
      </c>
      <c r="AH375" s="82" t="s">
        <v>517</v>
      </c>
      <c r="AI375" s="85"/>
      <c r="AJ375" s="85" t="s">
        <v>526</v>
      </c>
      <c r="AK375" s="85">
        <v>308</v>
      </c>
      <c r="AL375" s="85" t="s">
        <v>143</v>
      </c>
    </row>
    <row r="376" spans="4:39" x14ac:dyDescent="0.25">
      <c r="D376" s="46">
        <f t="shared" si="104"/>
        <v>13520</v>
      </c>
      <c r="E376" s="46" t="str">
        <f t="shared" si="105"/>
        <v>ESP</v>
      </c>
      <c r="F376" s="46">
        <f t="shared" si="106"/>
        <v>308</v>
      </c>
      <c r="G376" s="46" t="str">
        <f t="shared" si="107"/>
        <v>B</v>
      </c>
      <c r="H376" s="46" t="str">
        <f t="shared" si="108"/>
        <v>VILA Josep</v>
      </c>
      <c r="I376" s="46" t="str">
        <f t="shared" si="109"/>
        <v>PRE-0</v>
      </c>
      <c r="J376" s="46">
        <f t="shared" si="110"/>
        <v>13520</v>
      </c>
      <c r="K376" s="46" t="str">
        <f t="shared" si="111"/>
        <v>CNSABA</v>
      </c>
      <c r="L376" s="46" t="str">
        <f t="shared" si="112"/>
        <v>AB</v>
      </c>
      <c r="P376">
        <v>374</v>
      </c>
      <c r="Q376" t="str">
        <f t="shared" si="113"/>
        <v>ESP</v>
      </c>
      <c r="R376">
        <f t="shared" si="114"/>
        <v>308</v>
      </c>
      <c r="S376" t="str">
        <f t="shared" si="115"/>
        <v>B</v>
      </c>
      <c r="T376" t="str">
        <f t="shared" si="116"/>
        <v>VILA Josep</v>
      </c>
      <c r="U376" t="str">
        <f t="shared" si="117"/>
        <v>PRE-0</v>
      </c>
      <c r="V376" s="86">
        <f t="shared" si="118"/>
        <v>13520</v>
      </c>
      <c r="W376" t="str">
        <f t="shared" si="119"/>
        <v>CNSABA</v>
      </c>
      <c r="X376" t="str">
        <f t="shared" si="120"/>
        <v>AB</v>
      </c>
      <c r="Z376" s="82">
        <v>13520</v>
      </c>
      <c r="AA376" s="83" t="s">
        <v>407</v>
      </c>
      <c r="AB376" s="83" t="s">
        <v>515</v>
      </c>
      <c r="AC376" s="83" t="s">
        <v>56</v>
      </c>
      <c r="AD376" s="83" t="s">
        <v>404</v>
      </c>
      <c r="AE376" s="83" t="s">
        <v>278</v>
      </c>
      <c r="AF376" s="83" t="s">
        <v>16</v>
      </c>
      <c r="AG376" s="84">
        <v>2012</v>
      </c>
      <c r="AH376" s="82" t="s">
        <v>517</v>
      </c>
      <c r="AI376" s="85"/>
      <c r="AJ376" s="85" t="s">
        <v>526</v>
      </c>
      <c r="AK376" s="85">
        <v>308</v>
      </c>
      <c r="AL376" s="85" t="s">
        <v>143</v>
      </c>
    </row>
    <row r="377" spans="4:39" x14ac:dyDescent="0.25">
      <c r="D377" s="46">
        <f t="shared" si="104"/>
        <v>13521</v>
      </c>
      <c r="E377" s="46" t="str">
        <f t="shared" si="105"/>
        <v>ESP</v>
      </c>
      <c r="F377" s="46">
        <f t="shared" si="106"/>
        <v>308</v>
      </c>
      <c r="G377" s="46" t="str">
        <f t="shared" si="107"/>
        <v>B</v>
      </c>
      <c r="H377" s="46" t="str">
        <f t="shared" si="108"/>
        <v>VICTORIO Francesc</v>
      </c>
      <c r="I377" s="46" t="str">
        <f t="shared" si="109"/>
        <v>ALE-2</v>
      </c>
      <c r="J377" s="46">
        <f t="shared" si="110"/>
        <v>13521</v>
      </c>
      <c r="K377" s="46" t="str">
        <f t="shared" si="111"/>
        <v>CNSABA</v>
      </c>
      <c r="L377" s="46" t="str">
        <f t="shared" si="112"/>
        <v>AB</v>
      </c>
      <c r="P377">
        <v>375</v>
      </c>
      <c r="Q377" t="str">
        <f t="shared" si="113"/>
        <v>ESP</v>
      </c>
      <c r="R377">
        <f t="shared" si="114"/>
        <v>308</v>
      </c>
      <c r="S377" t="str">
        <f t="shared" si="115"/>
        <v>B</v>
      </c>
      <c r="T377" t="str">
        <f t="shared" si="116"/>
        <v>VICTORIO Francesc</v>
      </c>
      <c r="U377" t="str">
        <f t="shared" si="117"/>
        <v>ALE-2</v>
      </c>
      <c r="V377" s="86">
        <f t="shared" si="118"/>
        <v>13521</v>
      </c>
      <c r="W377" t="str">
        <f t="shared" si="119"/>
        <v>CNSABA</v>
      </c>
      <c r="X377" t="str">
        <f t="shared" si="120"/>
        <v>AB</v>
      </c>
      <c r="Z377" s="82">
        <v>13521</v>
      </c>
      <c r="AA377" s="83" t="s">
        <v>408</v>
      </c>
      <c r="AB377" s="83" t="s">
        <v>515</v>
      </c>
      <c r="AC377" s="83" t="s">
        <v>56</v>
      </c>
      <c r="AD377" s="83" t="s">
        <v>378</v>
      </c>
      <c r="AE377" s="83" t="s">
        <v>278</v>
      </c>
      <c r="AF377" s="83" t="s">
        <v>16</v>
      </c>
      <c r="AG377" s="84">
        <v>2008</v>
      </c>
      <c r="AH377" s="82" t="s">
        <v>517</v>
      </c>
      <c r="AI377" s="85"/>
      <c r="AJ377" s="85" t="s">
        <v>526</v>
      </c>
      <c r="AK377" s="85">
        <v>308</v>
      </c>
      <c r="AL377" s="85" t="s">
        <v>143</v>
      </c>
    </row>
    <row r="378" spans="4:39" x14ac:dyDescent="0.25">
      <c r="D378" s="46">
        <f t="shared" si="104"/>
        <v>13915</v>
      </c>
      <c r="E378" s="46" t="str">
        <f t="shared" si="105"/>
        <v>ESP</v>
      </c>
      <c r="F378" s="46">
        <f t="shared" si="106"/>
        <v>308</v>
      </c>
      <c r="G378" s="46" t="str">
        <f t="shared" si="107"/>
        <v>B</v>
      </c>
      <c r="H378" s="46" t="str">
        <f t="shared" si="108"/>
        <v>ARDEVOL Ariadna</v>
      </c>
      <c r="I378" s="46" t="str">
        <f t="shared" si="109"/>
        <v>INF-2</v>
      </c>
      <c r="J378" s="46">
        <f t="shared" si="110"/>
        <v>13915</v>
      </c>
      <c r="K378" s="46" t="str">
        <f t="shared" si="111"/>
        <v>CNSABA</v>
      </c>
      <c r="L378" s="46" t="str">
        <f t="shared" si="112"/>
        <v>AB</v>
      </c>
      <c r="P378">
        <v>376</v>
      </c>
      <c r="Q378" t="str">
        <f t="shared" si="113"/>
        <v>ESP</v>
      </c>
      <c r="R378">
        <f t="shared" si="114"/>
        <v>308</v>
      </c>
      <c r="S378" t="str">
        <f t="shared" si="115"/>
        <v>B</v>
      </c>
      <c r="T378" t="str">
        <f t="shared" si="116"/>
        <v>ARDEVOL Ariadna</v>
      </c>
      <c r="U378" t="str">
        <f t="shared" si="117"/>
        <v>INF-2</v>
      </c>
      <c r="V378" s="86">
        <f t="shared" si="118"/>
        <v>13915</v>
      </c>
      <c r="W378" t="str">
        <f t="shared" si="119"/>
        <v>CNSABA</v>
      </c>
      <c r="X378" t="str">
        <f t="shared" si="120"/>
        <v>AB</v>
      </c>
      <c r="Z378" s="82">
        <v>13915</v>
      </c>
      <c r="AA378" s="83" t="s">
        <v>409</v>
      </c>
      <c r="AB378" s="83" t="s">
        <v>516</v>
      </c>
      <c r="AC378" s="83" t="s">
        <v>56</v>
      </c>
      <c r="AD378" s="83" t="s">
        <v>371</v>
      </c>
      <c r="AE378" s="83" t="s">
        <v>278</v>
      </c>
      <c r="AF378" s="83" t="s">
        <v>16</v>
      </c>
      <c r="AG378" s="84">
        <v>2006</v>
      </c>
      <c r="AH378" s="82" t="s">
        <v>517</v>
      </c>
      <c r="AI378" s="85"/>
      <c r="AJ378" s="85" t="s">
        <v>526</v>
      </c>
      <c r="AK378" s="85">
        <v>308</v>
      </c>
      <c r="AL378" s="85" t="s">
        <v>143</v>
      </c>
    </row>
    <row r="379" spans="4:39" x14ac:dyDescent="0.25">
      <c r="D379" s="46">
        <f t="shared" si="104"/>
        <v>14385</v>
      </c>
      <c r="E379" s="46" t="str">
        <f t="shared" si="105"/>
        <v>ESP</v>
      </c>
      <c r="F379" s="46">
        <f t="shared" si="106"/>
        <v>308</v>
      </c>
      <c r="G379" s="46" t="str">
        <f t="shared" si="107"/>
        <v>B</v>
      </c>
      <c r="H379" s="46" t="str">
        <f t="shared" si="108"/>
        <v>MOYA Marcel</v>
      </c>
      <c r="I379" s="46" t="str">
        <f t="shared" si="109"/>
        <v>ALE-1</v>
      </c>
      <c r="J379" s="46">
        <f t="shared" si="110"/>
        <v>14385</v>
      </c>
      <c r="K379" s="46" t="str">
        <f t="shared" si="111"/>
        <v>CNSABA</v>
      </c>
      <c r="L379" s="46" t="str">
        <f t="shared" si="112"/>
        <v>AB</v>
      </c>
      <c r="P379">
        <v>377</v>
      </c>
      <c r="Q379" t="str">
        <f t="shared" si="113"/>
        <v>ESP</v>
      </c>
      <c r="R379">
        <f t="shared" si="114"/>
        <v>308</v>
      </c>
      <c r="S379" t="str">
        <f t="shared" si="115"/>
        <v>B</v>
      </c>
      <c r="T379" t="str">
        <f t="shared" si="116"/>
        <v>MOYA Marcel</v>
      </c>
      <c r="U379" t="str">
        <f t="shared" si="117"/>
        <v>ALE-1</v>
      </c>
      <c r="V379" s="86">
        <f t="shared" si="118"/>
        <v>14385</v>
      </c>
      <c r="W379" t="str">
        <f t="shared" si="119"/>
        <v>CNSABA</v>
      </c>
      <c r="X379" t="str">
        <f t="shared" si="120"/>
        <v>AB</v>
      </c>
      <c r="Z379" s="82">
        <v>14385</v>
      </c>
      <c r="AA379" s="83" t="s">
        <v>410</v>
      </c>
      <c r="AB379" s="83" t="s">
        <v>515</v>
      </c>
      <c r="AC379" s="83" t="s">
        <v>56</v>
      </c>
      <c r="AD379" s="83" t="s">
        <v>379</v>
      </c>
      <c r="AE379" s="83" t="s">
        <v>278</v>
      </c>
      <c r="AF379" s="83" t="s">
        <v>16</v>
      </c>
      <c r="AG379" s="84">
        <v>2009</v>
      </c>
      <c r="AH379" s="82" t="s">
        <v>517</v>
      </c>
      <c r="AI379" s="85"/>
      <c r="AJ379" s="85" t="s">
        <v>526</v>
      </c>
      <c r="AK379" s="85">
        <v>308</v>
      </c>
      <c r="AL379" s="85" t="s">
        <v>143</v>
      </c>
    </row>
    <row r="380" spans="4:39" x14ac:dyDescent="0.25">
      <c r="D380" s="46">
        <f t="shared" si="104"/>
        <v>14387</v>
      </c>
      <c r="E380" s="46" t="str">
        <f t="shared" si="105"/>
        <v>ESP</v>
      </c>
      <c r="F380" s="46">
        <f t="shared" si="106"/>
        <v>308</v>
      </c>
      <c r="G380" s="46" t="str">
        <f t="shared" si="107"/>
        <v>B</v>
      </c>
      <c r="H380" s="46" t="str">
        <f t="shared" si="108"/>
        <v>RECHE Alex</v>
      </c>
      <c r="I380" s="46" t="str">
        <f t="shared" si="109"/>
        <v>ALE-2</v>
      </c>
      <c r="J380" s="46">
        <f t="shared" si="110"/>
        <v>14387</v>
      </c>
      <c r="K380" s="46" t="str">
        <f t="shared" si="111"/>
        <v>CNSABA</v>
      </c>
      <c r="L380" s="46" t="str">
        <f t="shared" si="112"/>
        <v>AB</v>
      </c>
      <c r="P380">
        <v>378</v>
      </c>
      <c r="Q380" t="str">
        <f t="shared" si="113"/>
        <v>ESP</v>
      </c>
      <c r="R380">
        <f t="shared" si="114"/>
        <v>308</v>
      </c>
      <c r="S380" t="str">
        <f t="shared" si="115"/>
        <v>B</v>
      </c>
      <c r="T380" t="str">
        <f t="shared" si="116"/>
        <v>RECHE Alex</v>
      </c>
      <c r="U380" t="str">
        <f t="shared" si="117"/>
        <v>ALE-2</v>
      </c>
      <c r="V380" s="86">
        <f t="shared" si="118"/>
        <v>14387</v>
      </c>
      <c r="W380" t="str">
        <f t="shared" si="119"/>
        <v>CNSABA</v>
      </c>
      <c r="X380" t="str">
        <f t="shared" si="120"/>
        <v>AB</v>
      </c>
      <c r="Z380" s="82">
        <v>14387</v>
      </c>
      <c r="AA380" s="83" t="s">
        <v>411</v>
      </c>
      <c r="AB380" s="83" t="s">
        <v>515</v>
      </c>
      <c r="AC380" s="83" t="s">
        <v>56</v>
      </c>
      <c r="AD380" s="83" t="s">
        <v>378</v>
      </c>
      <c r="AE380" s="83" t="s">
        <v>278</v>
      </c>
      <c r="AF380" s="83" t="s">
        <v>16</v>
      </c>
      <c r="AG380" s="84">
        <v>2008</v>
      </c>
      <c r="AH380" s="82" t="s">
        <v>517</v>
      </c>
      <c r="AI380" s="85"/>
      <c r="AJ380" s="85" t="s">
        <v>526</v>
      </c>
      <c r="AK380" s="85">
        <v>308</v>
      </c>
      <c r="AL380" s="85" t="s">
        <v>143</v>
      </c>
    </row>
    <row r="381" spans="4:39" x14ac:dyDescent="0.25">
      <c r="D381" s="46">
        <f t="shared" si="104"/>
        <v>982</v>
      </c>
      <c r="E381" s="46" t="str">
        <f t="shared" si="105"/>
        <v>ESP</v>
      </c>
      <c r="F381" s="46">
        <f t="shared" si="106"/>
        <v>309</v>
      </c>
      <c r="G381" s="46" t="str">
        <f t="shared" si="107"/>
        <v>A1</v>
      </c>
      <c r="H381" s="46" t="str">
        <f t="shared" si="108"/>
        <v>MONZÓ Rafael</v>
      </c>
      <c r="I381" s="46" t="str">
        <f t="shared" si="109"/>
        <v>V+40</v>
      </c>
      <c r="J381" s="46">
        <f t="shared" si="110"/>
        <v>982</v>
      </c>
      <c r="K381" s="46" t="str">
        <f t="shared" si="111"/>
        <v>CASTDF</v>
      </c>
      <c r="L381" s="46" t="str">
        <f t="shared" si="112"/>
        <v/>
      </c>
      <c r="P381">
        <v>379</v>
      </c>
      <c r="Q381" t="str">
        <f t="shared" si="113"/>
        <v>ESP</v>
      </c>
      <c r="R381">
        <f t="shared" si="114"/>
        <v>309</v>
      </c>
      <c r="S381" t="str">
        <f t="shared" si="115"/>
        <v>A1</v>
      </c>
      <c r="T381" t="str">
        <f t="shared" si="116"/>
        <v>MONZÓ Rafael</v>
      </c>
      <c r="U381" t="str">
        <f t="shared" si="117"/>
        <v>V+40</v>
      </c>
      <c r="V381" s="86">
        <f t="shared" si="118"/>
        <v>982</v>
      </c>
      <c r="W381" t="str">
        <f t="shared" si="119"/>
        <v>CASTDF</v>
      </c>
      <c r="X381" t="str">
        <f t="shared" si="120"/>
        <v/>
      </c>
      <c r="Z381" s="79">
        <v>982</v>
      </c>
      <c r="AA381" s="80" t="s">
        <v>266</v>
      </c>
      <c r="AB381" s="80" t="s">
        <v>515</v>
      </c>
      <c r="AC381" s="80" t="s">
        <v>56</v>
      </c>
      <c r="AD381" s="80" t="s">
        <v>376</v>
      </c>
      <c r="AE381" s="80" t="s">
        <v>262</v>
      </c>
      <c r="AF381" s="80" t="s">
        <v>62</v>
      </c>
      <c r="AG381" s="81">
        <v>1981</v>
      </c>
      <c r="AH381" s="79"/>
      <c r="AJ381" t="s">
        <v>526</v>
      </c>
      <c r="AK381">
        <v>309</v>
      </c>
      <c r="AM381" t="s">
        <v>517</v>
      </c>
    </row>
    <row r="382" spans="4:39" x14ac:dyDescent="0.25">
      <c r="D382" s="46">
        <f t="shared" si="104"/>
        <v>990</v>
      </c>
      <c r="E382" s="46" t="str">
        <f t="shared" si="105"/>
        <v>ESP</v>
      </c>
      <c r="F382" s="46">
        <f t="shared" si="106"/>
        <v>309</v>
      </c>
      <c r="G382" s="46" t="str">
        <f t="shared" si="107"/>
        <v>A1</v>
      </c>
      <c r="H382" s="46" t="str">
        <f t="shared" si="108"/>
        <v>GARCIA David</v>
      </c>
      <c r="I382" s="46" t="str">
        <f t="shared" si="109"/>
        <v>V+40</v>
      </c>
      <c r="J382" s="46">
        <f t="shared" si="110"/>
        <v>990</v>
      </c>
      <c r="K382" s="46" t="str">
        <f t="shared" si="111"/>
        <v>CASTDF</v>
      </c>
      <c r="L382" s="46" t="str">
        <f t="shared" si="112"/>
        <v/>
      </c>
      <c r="P382">
        <v>380</v>
      </c>
      <c r="Q382" t="str">
        <f t="shared" si="113"/>
        <v>ESP</v>
      </c>
      <c r="R382">
        <f t="shared" si="114"/>
        <v>309</v>
      </c>
      <c r="S382" t="str">
        <f t="shared" si="115"/>
        <v>A1</v>
      </c>
      <c r="T382" t="str">
        <f t="shared" si="116"/>
        <v>GARCIA David</v>
      </c>
      <c r="U382" t="str">
        <f t="shared" si="117"/>
        <v>V+40</v>
      </c>
      <c r="V382" s="86">
        <f t="shared" si="118"/>
        <v>990</v>
      </c>
      <c r="W382" t="str">
        <f t="shared" si="119"/>
        <v>CASTDF</v>
      </c>
      <c r="X382" t="str">
        <f t="shared" si="120"/>
        <v/>
      </c>
      <c r="Z382" s="79">
        <v>990</v>
      </c>
      <c r="AA382" s="80" t="s">
        <v>122</v>
      </c>
      <c r="AB382" s="80" t="s">
        <v>515</v>
      </c>
      <c r="AC382" s="80" t="s">
        <v>56</v>
      </c>
      <c r="AD382" s="80" t="s">
        <v>376</v>
      </c>
      <c r="AE382" s="80" t="s">
        <v>262</v>
      </c>
      <c r="AF382" s="80" t="s">
        <v>62</v>
      </c>
      <c r="AG382" s="81">
        <v>1981</v>
      </c>
      <c r="AH382" s="79"/>
      <c r="AJ382" t="s">
        <v>526</v>
      </c>
      <c r="AK382">
        <v>309</v>
      </c>
      <c r="AM382" t="s">
        <v>517</v>
      </c>
    </row>
    <row r="383" spans="4:39" x14ac:dyDescent="0.25">
      <c r="D383" s="46">
        <f t="shared" si="104"/>
        <v>1130</v>
      </c>
      <c r="E383" s="46" t="str">
        <f t="shared" si="105"/>
        <v>ESP</v>
      </c>
      <c r="F383" s="46">
        <f t="shared" si="106"/>
        <v>309</v>
      </c>
      <c r="G383" s="46" t="str">
        <f t="shared" si="107"/>
        <v>B</v>
      </c>
      <c r="H383" s="46" t="str">
        <f t="shared" si="108"/>
        <v>SANTIAGO Cristian</v>
      </c>
      <c r="I383" s="46" t="str">
        <f t="shared" si="109"/>
        <v>SEN</v>
      </c>
      <c r="J383" s="46">
        <f t="shared" si="110"/>
        <v>1130</v>
      </c>
      <c r="K383" s="46" t="str">
        <f t="shared" si="111"/>
        <v>CASTDF</v>
      </c>
      <c r="L383" s="46" t="str">
        <f t="shared" si="112"/>
        <v/>
      </c>
      <c r="P383">
        <v>381</v>
      </c>
      <c r="Q383" t="str">
        <f t="shared" si="113"/>
        <v>ESP</v>
      </c>
      <c r="R383">
        <f t="shared" si="114"/>
        <v>309</v>
      </c>
      <c r="S383" t="str">
        <f t="shared" si="115"/>
        <v>B</v>
      </c>
      <c r="T383" t="str">
        <f t="shared" si="116"/>
        <v>SANTIAGO Cristian</v>
      </c>
      <c r="U383" t="str">
        <f t="shared" si="117"/>
        <v>SEN</v>
      </c>
      <c r="V383" s="86">
        <f t="shared" si="118"/>
        <v>1130</v>
      </c>
      <c r="W383" t="str">
        <f t="shared" si="119"/>
        <v>CASTDF</v>
      </c>
      <c r="X383" t="str">
        <f t="shared" si="120"/>
        <v/>
      </c>
      <c r="Z383" s="79">
        <v>1130</v>
      </c>
      <c r="AA383" s="80" t="s">
        <v>267</v>
      </c>
      <c r="AB383" s="80" t="s">
        <v>515</v>
      </c>
      <c r="AC383" s="80" t="s">
        <v>56</v>
      </c>
      <c r="AD383" s="80" t="s">
        <v>64</v>
      </c>
      <c r="AE383" s="80" t="s">
        <v>262</v>
      </c>
      <c r="AF383" s="80" t="s">
        <v>16</v>
      </c>
      <c r="AG383" s="81">
        <v>1987</v>
      </c>
      <c r="AH383" s="79"/>
      <c r="AJ383" t="s">
        <v>526</v>
      </c>
      <c r="AK383">
        <v>309</v>
      </c>
      <c r="AM383" t="s">
        <v>517</v>
      </c>
    </row>
    <row r="384" spans="4:39" x14ac:dyDescent="0.25">
      <c r="D384" s="46">
        <f t="shared" si="104"/>
        <v>1133</v>
      </c>
      <c r="E384" s="46" t="str">
        <f t="shared" si="105"/>
        <v>ESP</v>
      </c>
      <c r="F384" s="46">
        <f t="shared" si="106"/>
        <v>309</v>
      </c>
      <c r="G384" s="46" t="str">
        <f t="shared" si="107"/>
        <v>A1</v>
      </c>
      <c r="H384" s="46" t="str">
        <f t="shared" si="108"/>
        <v>SOLER Albert</v>
      </c>
      <c r="I384" s="46" t="str">
        <f t="shared" si="109"/>
        <v>SEN</v>
      </c>
      <c r="J384" s="46">
        <f t="shared" si="110"/>
        <v>1133</v>
      </c>
      <c r="K384" s="46" t="str">
        <f t="shared" si="111"/>
        <v>CASTDF</v>
      </c>
      <c r="L384" s="46" t="str">
        <f t="shared" si="112"/>
        <v/>
      </c>
      <c r="P384">
        <v>382</v>
      </c>
      <c r="Q384" t="str">
        <f t="shared" si="113"/>
        <v>ESP</v>
      </c>
      <c r="R384">
        <f t="shared" si="114"/>
        <v>309</v>
      </c>
      <c r="S384" t="str">
        <f t="shared" si="115"/>
        <v>A1</v>
      </c>
      <c r="T384" t="str">
        <f t="shared" si="116"/>
        <v>SOLER Albert</v>
      </c>
      <c r="U384" t="str">
        <f t="shared" si="117"/>
        <v>SEN</v>
      </c>
      <c r="V384" s="86">
        <f t="shared" si="118"/>
        <v>1133</v>
      </c>
      <c r="W384" t="str">
        <f t="shared" si="119"/>
        <v>CASTDF</v>
      </c>
      <c r="X384" t="str">
        <f t="shared" si="120"/>
        <v/>
      </c>
      <c r="Z384" s="79">
        <v>1133</v>
      </c>
      <c r="AA384" s="80" t="s">
        <v>159</v>
      </c>
      <c r="AB384" s="80" t="s">
        <v>515</v>
      </c>
      <c r="AC384" s="80" t="s">
        <v>56</v>
      </c>
      <c r="AD384" s="80" t="s">
        <v>64</v>
      </c>
      <c r="AE384" s="80" t="s">
        <v>262</v>
      </c>
      <c r="AF384" s="80" t="s">
        <v>62</v>
      </c>
      <c r="AG384" s="81">
        <v>1987</v>
      </c>
      <c r="AH384" s="79"/>
      <c r="AJ384" t="s">
        <v>526</v>
      </c>
      <c r="AK384">
        <v>309</v>
      </c>
      <c r="AM384" t="s">
        <v>517</v>
      </c>
    </row>
    <row r="385" spans="4:39" x14ac:dyDescent="0.25">
      <c r="D385" s="46">
        <f t="shared" si="104"/>
        <v>8323</v>
      </c>
      <c r="E385" s="46" t="str">
        <f t="shared" si="105"/>
        <v>ESP</v>
      </c>
      <c r="F385" s="46">
        <f t="shared" si="106"/>
        <v>309</v>
      </c>
      <c r="G385" s="46" t="str">
        <f t="shared" si="107"/>
        <v>A1</v>
      </c>
      <c r="H385" s="46" t="str">
        <f t="shared" si="108"/>
        <v>RAIMBAULT Gonzalo</v>
      </c>
      <c r="I385" s="46" t="str">
        <f t="shared" si="109"/>
        <v>S21-1</v>
      </c>
      <c r="J385" s="46">
        <f t="shared" si="110"/>
        <v>8323</v>
      </c>
      <c r="K385" s="46" t="str">
        <f t="shared" si="111"/>
        <v>CASTDF</v>
      </c>
      <c r="L385" s="46" t="str">
        <f t="shared" si="112"/>
        <v/>
      </c>
      <c r="P385">
        <v>383</v>
      </c>
      <c r="Q385" t="str">
        <f t="shared" si="113"/>
        <v>ESP</v>
      </c>
      <c r="R385">
        <f t="shared" si="114"/>
        <v>309</v>
      </c>
      <c r="S385" t="str">
        <f t="shared" si="115"/>
        <v>A1</v>
      </c>
      <c r="T385" t="str">
        <f t="shared" si="116"/>
        <v>RAIMBAULT Gonzalo</v>
      </c>
      <c r="U385" t="str">
        <f t="shared" si="117"/>
        <v>S21-1</v>
      </c>
      <c r="V385" s="86">
        <f t="shared" si="118"/>
        <v>8323</v>
      </c>
      <c r="W385" t="str">
        <f t="shared" si="119"/>
        <v>CASTDF</v>
      </c>
      <c r="X385" t="str">
        <f t="shared" si="120"/>
        <v/>
      </c>
      <c r="Z385" s="79">
        <v>8323</v>
      </c>
      <c r="AA385" s="80" t="s">
        <v>204</v>
      </c>
      <c r="AB385" s="80" t="s">
        <v>515</v>
      </c>
      <c r="AC385" s="80" t="s">
        <v>56</v>
      </c>
      <c r="AD385" s="80" t="s">
        <v>377</v>
      </c>
      <c r="AE385" s="80" t="s">
        <v>262</v>
      </c>
      <c r="AF385" s="80" t="s">
        <v>62</v>
      </c>
      <c r="AG385" s="81">
        <v>2002</v>
      </c>
      <c r="AH385" s="79"/>
      <c r="AJ385" t="s">
        <v>526</v>
      </c>
      <c r="AK385">
        <v>309</v>
      </c>
      <c r="AM385" t="s">
        <v>517</v>
      </c>
    </row>
    <row r="386" spans="4:39" x14ac:dyDescent="0.25">
      <c r="D386" s="46">
        <f t="shared" si="104"/>
        <v>10196</v>
      </c>
      <c r="E386" s="46" t="str">
        <f t="shared" si="105"/>
        <v>ESP</v>
      </c>
      <c r="F386" s="46">
        <f t="shared" si="106"/>
        <v>309</v>
      </c>
      <c r="G386" s="46" t="str">
        <f t="shared" si="107"/>
        <v>A1</v>
      </c>
      <c r="H386" s="46" t="str">
        <f t="shared" si="108"/>
        <v>HEREDIA Roger</v>
      </c>
      <c r="I386" s="46" t="str">
        <f t="shared" si="109"/>
        <v>JUV-2</v>
      </c>
      <c r="J386" s="46">
        <f t="shared" si="110"/>
        <v>10196</v>
      </c>
      <c r="K386" s="46" t="str">
        <f t="shared" si="111"/>
        <v>CASTDF</v>
      </c>
      <c r="L386" s="46" t="str">
        <f t="shared" si="112"/>
        <v/>
      </c>
      <c r="P386">
        <v>384</v>
      </c>
      <c r="Q386" t="str">
        <f t="shared" si="113"/>
        <v>ESP</v>
      </c>
      <c r="R386">
        <f t="shared" si="114"/>
        <v>309</v>
      </c>
      <c r="S386" t="str">
        <f t="shared" si="115"/>
        <v>A1</v>
      </c>
      <c r="T386" t="str">
        <f t="shared" si="116"/>
        <v>HEREDIA Roger</v>
      </c>
      <c r="U386" t="str">
        <f t="shared" si="117"/>
        <v>JUV-2</v>
      </c>
      <c r="V386" s="86">
        <f t="shared" si="118"/>
        <v>10196</v>
      </c>
      <c r="W386" t="str">
        <f t="shared" si="119"/>
        <v>CASTDF</v>
      </c>
      <c r="X386" t="str">
        <f t="shared" si="120"/>
        <v/>
      </c>
      <c r="Z386" s="79">
        <v>10196</v>
      </c>
      <c r="AA386" s="80" t="s">
        <v>265</v>
      </c>
      <c r="AB386" s="80" t="s">
        <v>515</v>
      </c>
      <c r="AC386" s="80" t="s">
        <v>56</v>
      </c>
      <c r="AD386" s="80" t="s">
        <v>380</v>
      </c>
      <c r="AE386" s="80" t="s">
        <v>262</v>
      </c>
      <c r="AF386" s="80" t="s">
        <v>62</v>
      </c>
      <c r="AG386" s="81">
        <v>2004</v>
      </c>
      <c r="AH386" s="79" t="s">
        <v>517</v>
      </c>
      <c r="AJ386" t="s">
        <v>526</v>
      </c>
      <c r="AK386">
        <v>309</v>
      </c>
      <c r="AM386" t="s">
        <v>517</v>
      </c>
    </row>
    <row r="387" spans="4:39" x14ac:dyDescent="0.25">
      <c r="D387" s="46">
        <f t="shared" si="104"/>
        <v>11673</v>
      </c>
      <c r="E387" s="46" t="str">
        <f t="shared" si="105"/>
        <v>ESP</v>
      </c>
      <c r="F387" s="46">
        <f t="shared" si="106"/>
        <v>309</v>
      </c>
      <c r="G387" s="46" t="str">
        <f t="shared" si="107"/>
        <v>B</v>
      </c>
      <c r="H387" s="46" t="str">
        <f t="shared" si="108"/>
        <v>FERNÁNDEZ Raul</v>
      </c>
      <c r="I387" s="46" t="str">
        <f t="shared" si="109"/>
        <v>V+40</v>
      </c>
      <c r="J387" s="46">
        <f t="shared" si="110"/>
        <v>11673</v>
      </c>
      <c r="K387" s="46" t="str">
        <f t="shared" si="111"/>
        <v>CASTDF</v>
      </c>
      <c r="L387" s="46" t="str">
        <f t="shared" si="112"/>
        <v/>
      </c>
      <c r="P387">
        <v>385</v>
      </c>
      <c r="Q387" t="str">
        <f t="shared" si="113"/>
        <v>ESP</v>
      </c>
      <c r="R387">
        <f t="shared" si="114"/>
        <v>309</v>
      </c>
      <c r="S387" t="str">
        <f t="shared" si="115"/>
        <v>B</v>
      </c>
      <c r="T387" t="str">
        <f t="shared" si="116"/>
        <v>FERNÁNDEZ Raul</v>
      </c>
      <c r="U387" t="str">
        <f t="shared" si="117"/>
        <v>V+40</v>
      </c>
      <c r="V387" s="86">
        <f t="shared" si="118"/>
        <v>11673</v>
      </c>
      <c r="W387" t="str">
        <f t="shared" si="119"/>
        <v>CASTDF</v>
      </c>
      <c r="X387" t="str">
        <f t="shared" si="120"/>
        <v/>
      </c>
      <c r="Z387" s="79">
        <v>11673</v>
      </c>
      <c r="AA387" s="80" t="s">
        <v>264</v>
      </c>
      <c r="AB387" s="80" t="s">
        <v>515</v>
      </c>
      <c r="AC387" s="80" t="s">
        <v>56</v>
      </c>
      <c r="AD387" s="80" t="s">
        <v>376</v>
      </c>
      <c r="AE387" s="80" t="s">
        <v>262</v>
      </c>
      <c r="AF387" s="80" t="s">
        <v>16</v>
      </c>
      <c r="AG387" s="81">
        <v>1979</v>
      </c>
      <c r="AH387" s="79"/>
      <c r="AJ387" t="s">
        <v>526</v>
      </c>
      <c r="AK387">
        <v>309</v>
      </c>
      <c r="AM387" t="s">
        <v>517</v>
      </c>
    </row>
    <row r="388" spans="4:39" x14ac:dyDescent="0.25">
      <c r="D388" s="46">
        <f t="shared" si="104"/>
        <v>12109</v>
      </c>
      <c r="E388" s="46" t="str">
        <f t="shared" si="105"/>
        <v>ESP</v>
      </c>
      <c r="F388" s="46">
        <f t="shared" si="106"/>
        <v>309</v>
      </c>
      <c r="G388" s="46" t="str">
        <f t="shared" si="107"/>
        <v>A1</v>
      </c>
      <c r="H388" s="46" t="str">
        <f t="shared" si="108"/>
        <v>DE BLAS Diego</v>
      </c>
      <c r="I388" s="46" t="str">
        <f t="shared" si="109"/>
        <v>SEN</v>
      </c>
      <c r="J388" s="46">
        <f t="shared" si="110"/>
        <v>12109</v>
      </c>
      <c r="K388" s="46" t="str">
        <f t="shared" si="111"/>
        <v>CASTDF</v>
      </c>
      <c r="L388" s="46" t="str">
        <f t="shared" si="112"/>
        <v/>
      </c>
      <c r="P388">
        <v>386</v>
      </c>
      <c r="Q388" t="str">
        <f t="shared" si="113"/>
        <v>ESP</v>
      </c>
      <c r="R388">
        <f t="shared" si="114"/>
        <v>309</v>
      </c>
      <c r="S388" t="str">
        <f t="shared" si="115"/>
        <v>A1</v>
      </c>
      <c r="T388" t="str">
        <f t="shared" si="116"/>
        <v>DE BLAS Diego</v>
      </c>
      <c r="U388" t="str">
        <f t="shared" si="117"/>
        <v>SEN</v>
      </c>
      <c r="V388" s="86">
        <f t="shared" si="118"/>
        <v>12109</v>
      </c>
      <c r="W388" t="str">
        <f t="shared" si="119"/>
        <v>CASTDF</v>
      </c>
      <c r="X388" t="str">
        <f t="shared" si="120"/>
        <v/>
      </c>
      <c r="Z388" s="79">
        <v>12109</v>
      </c>
      <c r="AA388" s="80" t="s">
        <v>263</v>
      </c>
      <c r="AB388" s="80" t="s">
        <v>515</v>
      </c>
      <c r="AC388" s="80" t="s">
        <v>56</v>
      </c>
      <c r="AD388" s="80" t="s">
        <v>64</v>
      </c>
      <c r="AE388" s="80" t="s">
        <v>262</v>
      </c>
      <c r="AF388" s="80" t="s">
        <v>62</v>
      </c>
      <c r="AG388" s="81">
        <v>1990</v>
      </c>
      <c r="AH388" s="79"/>
      <c r="AJ388" t="s">
        <v>526</v>
      </c>
      <c r="AK388">
        <v>309</v>
      </c>
      <c r="AM388" t="s">
        <v>517</v>
      </c>
    </row>
    <row r="389" spans="4:39" x14ac:dyDescent="0.25">
      <c r="D389" s="46">
        <f t="shared" si="104"/>
        <v>200</v>
      </c>
      <c r="E389" s="46" t="str">
        <f t="shared" si="105"/>
        <v>ESP</v>
      </c>
      <c r="F389" s="46">
        <f t="shared" si="106"/>
        <v>310</v>
      </c>
      <c r="G389" s="46" t="str">
        <f t="shared" si="107"/>
        <v>A1</v>
      </c>
      <c r="H389" s="46" t="str">
        <f t="shared" si="108"/>
        <v>LUCEA Javier</v>
      </c>
      <c r="I389" s="46" t="str">
        <f t="shared" si="109"/>
        <v>V+65</v>
      </c>
      <c r="J389" s="46">
        <f t="shared" si="110"/>
        <v>200</v>
      </c>
      <c r="K389" s="46" t="str">
        <f t="shared" si="111"/>
        <v>CARDED</v>
      </c>
      <c r="L389" s="46" t="str">
        <f t="shared" si="112"/>
        <v/>
      </c>
      <c r="P389">
        <v>387</v>
      </c>
      <c r="Q389" t="str">
        <f t="shared" si="113"/>
        <v>ESP</v>
      </c>
      <c r="R389">
        <f t="shared" si="114"/>
        <v>310</v>
      </c>
      <c r="S389" t="str">
        <f t="shared" si="115"/>
        <v>A1</v>
      </c>
      <c r="T389" t="str">
        <f t="shared" si="116"/>
        <v>LUCEA Javier</v>
      </c>
      <c r="U389" t="str">
        <f t="shared" si="117"/>
        <v>V+65</v>
      </c>
      <c r="V389" s="86">
        <f t="shared" si="118"/>
        <v>200</v>
      </c>
      <c r="W389" t="str">
        <f t="shared" si="119"/>
        <v>CARDED</v>
      </c>
      <c r="X389" t="str">
        <f t="shared" si="120"/>
        <v/>
      </c>
      <c r="Z389" s="79">
        <v>200</v>
      </c>
      <c r="AA389" s="80" t="s">
        <v>132</v>
      </c>
      <c r="AB389" s="80" t="s">
        <v>515</v>
      </c>
      <c r="AC389" s="80" t="s">
        <v>56</v>
      </c>
      <c r="AD389" s="80" t="s">
        <v>374</v>
      </c>
      <c r="AE389" s="80" t="s">
        <v>124</v>
      </c>
      <c r="AF389" s="80" t="s">
        <v>62</v>
      </c>
      <c r="AG389" s="81">
        <v>1954</v>
      </c>
      <c r="AH389" s="79"/>
      <c r="AJ389" t="s">
        <v>526</v>
      </c>
      <c r="AK389">
        <v>310</v>
      </c>
      <c r="AM389" t="s">
        <v>517</v>
      </c>
    </row>
    <row r="390" spans="4:39" x14ac:dyDescent="0.25">
      <c r="D390" s="46">
        <f t="shared" si="104"/>
        <v>242</v>
      </c>
      <c r="E390" s="46" t="str">
        <f t="shared" si="105"/>
        <v>ESP</v>
      </c>
      <c r="F390" s="46">
        <f t="shared" si="106"/>
        <v>310</v>
      </c>
      <c r="G390" s="46" t="str">
        <f t="shared" si="107"/>
        <v>A1</v>
      </c>
      <c r="H390" s="46" t="str">
        <f t="shared" si="108"/>
        <v>AZCON Joaquin</v>
      </c>
      <c r="I390" s="46" t="str">
        <f t="shared" si="109"/>
        <v>V+65</v>
      </c>
      <c r="J390" s="46">
        <f t="shared" si="110"/>
        <v>242</v>
      </c>
      <c r="K390" s="46" t="str">
        <f t="shared" si="111"/>
        <v>CARDED</v>
      </c>
      <c r="L390" s="46" t="str">
        <f t="shared" si="112"/>
        <v/>
      </c>
      <c r="P390">
        <v>388</v>
      </c>
      <c r="Q390" t="str">
        <f t="shared" si="113"/>
        <v>ESP</v>
      </c>
      <c r="R390">
        <f t="shared" si="114"/>
        <v>310</v>
      </c>
      <c r="S390" t="str">
        <f t="shared" si="115"/>
        <v>A1</v>
      </c>
      <c r="T390" t="str">
        <f t="shared" si="116"/>
        <v>AZCON Joaquin</v>
      </c>
      <c r="U390" t="str">
        <f t="shared" si="117"/>
        <v>V+65</v>
      </c>
      <c r="V390" s="86">
        <f t="shared" si="118"/>
        <v>242</v>
      </c>
      <c r="W390" t="str">
        <f t="shared" si="119"/>
        <v>CARDED</v>
      </c>
      <c r="X390" t="str">
        <f t="shared" si="120"/>
        <v/>
      </c>
      <c r="Z390" s="79">
        <v>242</v>
      </c>
      <c r="AA390" s="80" t="s">
        <v>126</v>
      </c>
      <c r="AB390" s="80" t="s">
        <v>515</v>
      </c>
      <c r="AC390" s="80" t="s">
        <v>56</v>
      </c>
      <c r="AD390" s="80" t="s">
        <v>374</v>
      </c>
      <c r="AE390" s="80" t="s">
        <v>124</v>
      </c>
      <c r="AF390" s="80" t="s">
        <v>62</v>
      </c>
      <c r="AG390" s="81">
        <v>1956</v>
      </c>
      <c r="AH390" s="79"/>
      <c r="AJ390" t="s">
        <v>526</v>
      </c>
      <c r="AK390">
        <v>310</v>
      </c>
      <c r="AM390" t="s">
        <v>517</v>
      </c>
    </row>
    <row r="391" spans="4:39" x14ac:dyDescent="0.25">
      <c r="D391" s="46">
        <f t="shared" si="104"/>
        <v>477</v>
      </c>
      <c r="E391" s="46" t="str">
        <f t="shared" si="105"/>
        <v>ESP</v>
      </c>
      <c r="F391" s="46">
        <f t="shared" si="106"/>
        <v>310</v>
      </c>
      <c r="G391" s="46" t="str">
        <f t="shared" si="107"/>
        <v>B</v>
      </c>
      <c r="H391" s="46" t="str">
        <f t="shared" si="108"/>
        <v>MADRONA Jordi</v>
      </c>
      <c r="I391" s="46" t="str">
        <f t="shared" si="109"/>
        <v>V+50</v>
      </c>
      <c r="J391" s="46">
        <f t="shared" si="110"/>
        <v>477</v>
      </c>
      <c r="K391" s="46" t="str">
        <f t="shared" si="111"/>
        <v>CARDED</v>
      </c>
      <c r="L391" s="46" t="str">
        <f t="shared" si="112"/>
        <v/>
      </c>
      <c r="P391">
        <v>389</v>
      </c>
      <c r="Q391" t="str">
        <f t="shared" si="113"/>
        <v>ESP</v>
      </c>
      <c r="R391">
        <f t="shared" si="114"/>
        <v>310</v>
      </c>
      <c r="S391" t="str">
        <f t="shared" si="115"/>
        <v>B</v>
      </c>
      <c r="T391" t="str">
        <f t="shared" si="116"/>
        <v>MADRONA Jordi</v>
      </c>
      <c r="U391" t="str">
        <f t="shared" si="117"/>
        <v>V+50</v>
      </c>
      <c r="V391" s="86">
        <f t="shared" si="118"/>
        <v>477</v>
      </c>
      <c r="W391" t="str">
        <f t="shared" si="119"/>
        <v>CARDED</v>
      </c>
      <c r="X391" t="str">
        <f t="shared" si="120"/>
        <v/>
      </c>
      <c r="Z391" s="79">
        <v>477</v>
      </c>
      <c r="AA391" s="80" t="s">
        <v>493</v>
      </c>
      <c r="AB391" s="80" t="s">
        <v>515</v>
      </c>
      <c r="AC391" s="80" t="s">
        <v>56</v>
      </c>
      <c r="AD391" s="80" t="s">
        <v>368</v>
      </c>
      <c r="AE391" s="80" t="s">
        <v>124</v>
      </c>
      <c r="AF391" s="80" t="s">
        <v>16</v>
      </c>
      <c r="AG391" s="81">
        <v>1965</v>
      </c>
      <c r="AH391" s="79"/>
      <c r="AJ391" t="s">
        <v>526</v>
      </c>
      <c r="AK391">
        <v>310</v>
      </c>
      <c r="AM391" t="s">
        <v>517</v>
      </c>
    </row>
    <row r="392" spans="4:39" x14ac:dyDescent="0.25">
      <c r="D392" s="46">
        <f t="shared" si="104"/>
        <v>1204</v>
      </c>
      <c r="E392" s="46" t="str">
        <f t="shared" si="105"/>
        <v>ESP</v>
      </c>
      <c r="F392" s="46">
        <f t="shared" si="106"/>
        <v>310</v>
      </c>
      <c r="G392" s="46" t="str">
        <f t="shared" si="107"/>
        <v>A1</v>
      </c>
      <c r="H392" s="46" t="str">
        <f t="shared" si="108"/>
        <v>AZCON David</v>
      </c>
      <c r="I392" s="46" t="str">
        <f t="shared" si="109"/>
        <v>SEN</v>
      </c>
      <c r="J392" s="46">
        <f t="shared" si="110"/>
        <v>1204</v>
      </c>
      <c r="K392" s="46" t="str">
        <f t="shared" si="111"/>
        <v>CARDED</v>
      </c>
      <c r="L392" s="46" t="str">
        <f t="shared" si="112"/>
        <v/>
      </c>
      <c r="P392">
        <v>390</v>
      </c>
      <c r="Q392" t="str">
        <f t="shared" si="113"/>
        <v>ESP</v>
      </c>
      <c r="R392">
        <f t="shared" si="114"/>
        <v>310</v>
      </c>
      <c r="S392" t="str">
        <f t="shared" si="115"/>
        <v>A1</v>
      </c>
      <c r="T392" t="str">
        <f t="shared" si="116"/>
        <v>AZCON David</v>
      </c>
      <c r="U392" t="str">
        <f t="shared" si="117"/>
        <v>SEN</v>
      </c>
      <c r="V392" s="86">
        <f t="shared" si="118"/>
        <v>1204</v>
      </c>
      <c r="W392" t="str">
        <f t="shared" si="119"/>
        <v>CARDED</v>
      </c>
      <c r="X392" t="str">
        <f t="shared" si="120"/>
        <v/>
      </c>
      <c r="Z392" s="79">
        <v>1204</v>
      </c>
      <c r="AA392" s="80" t="s">
        <v>125</v>
      </c>
      <c r="AB392" s="80" t="s">
        <v>515</v>
      </c>
      <c r="AC392" s="80" t="s">
        <v>56</v>
      </c>
      <c r="AD392" s="80" t="s">
        <v>64</v>
      </c>
      <c r="AE392" s="80" t="s">
        <v>124</v>
      </c>
      <c r="AF392" s="80" t="s">
        <v>62</v>
      </c>
      <c r="AG392" s="81">
        <v>1988</v>
      </c>
      <c r="AH392" s="79"/>
      <c r="AJ392" t="s">
        <v>526</v>
      </c>
      <c r="AK392">
        <v>310</v>
      </c>
      <c r="AM392" t="s">
        <v>517</v>
      </c>
    </row>
    <row r="393" spans="4:39" x14ac:dyDescent="0.25">
      <c r="D393" s="46">
        <f t="shared" si="104"/>
        <v>4733</v>
      </c>
      <c r="E393" s="46" t="str">
        <f t="shared" si="105"/>
        <v>ESP</v>
      </c>
      <c r="F393" s="46">
        <f t="shared" si="106"/>
        <v>310</v>
      </c>
      <c r="G393" s="46" t="str">
        <f t="shared" si="107"/>
        <v>A1</v>
      </c>
      <c r="H393" s="46" t="str">
        <f t="shared" si="108"/>
        <v>GUAL Enric</v>
      </c>
      <c r="I393" s="46" t="str">
        <f t="shared" si="109"/>
        <v>S23-2</v>
      </c>
      <c r="J393" s="46">
        <f t="shared" si="110"/>
        <v>4733</v>
      </c>
      <c r="K393" s="46" t="str">
        <f t="shared" si="111"/>
        <v>CARDED</v>
      </c>
      <c r="L393" s="46" t="str">
        <f t="shared" si="112"/>
        <v/>
      </c>
      <c r="P393">
        <v>391</v>
      </c>
      <c r="Q393" t="str">
        <f t="shared" si="113"/>
        <v>ESP</v>
      </c>
      <c r="R393">
        <f t="shared" si="114"/>
        <v>310</v>
      </c>
      <c r="S393" t="str">
        <f t="shared" si="115"/>
        <v>A1</v>
      </c>
      <c r="T393" t="str">
        <f t="shared" si="116"/>
        <v>GUAL Enric</v>
      </c>
      <c r="U393" t="str">
        <f t="shared" si="117"/>
        <v>S23-2</v>
      </c>
      <c r="V393" s="86">
        <f t="shared" si="118"/>
        <v>4733</v>
      </c>
      <c r="W393" t="str">
        <f t="shared" si="119"/>
        <v>CARDED</v>
      </c>
      <c r="X393" t="str">
        <f t="shared" si="120"/>
        <v/>
      </c>
      <c r="Z393" s="79">
        <v>4733</v>
      </c>
      <c r="AA393" s="80" t="s">
        <v>130</v>
      </c>
      <c r="AB393" s="80" t="s">
        <v>515</v>
      </c>
      <c r="AC393" s="80" t="s">
        <v>56</v>
      </c>
      <c r="AD393" s="80" t="s">
        <v>412</v>
      </c>
      <c r="AE393" s="80" t="s">
        <v>124</v>
      </c>
      <c r="AF393" s="80" t="s">
        <v>62</v>
      </c>
      <c r="AG393" s="81">
        <v>1998</v>
      </c>
      <c r="AH393" s="79"/>
      <c r="AJ393" t="s">
        <v>526</v>
      </c>
      <c r="AK393">
        <v>310</v>
      </c>
      <c r="AM393" t="s">
        <v>517</v>
      </c>
    </row>
    <row r="394" spans="4:39" x14ac:dyDescent="0.25">
      <c r="D394" s="46">
        <f t="shared" si="104"/>
        <v>5398</v>
      </c>
      <c r="E394" s="46" t="str">
        <f t="shared" si="105"/>
        <v>ESP</v>
      </c>
      <c r="F394" s="46">
        <f t="shared" si="106"/>
        <v>310</v>
      </c>
      <c r="G394" s="46" t="str">
        <f t="shared" si="107"/>
        <v>A1</v>
      </c>
      <c r="H394" s="46" t="str">
        <f t="shared" si="108"/>
        <v>ALMENDROS Anibal</v>
      </c>
      <c r="I394" s="46" t="str">
        <f t="shared" si="109"/>
        <v>SEN</v>
      </c>
      <c r="J394" s="46">
        <f t="shared" si="110"/>
        <v>5398</v>
      </c>
      <c r="K394" s="46" t="str">
        <f t="shared" si="111"/>
        <v>CARDED</v>
      </c>
      <c r="L394" s="46" t="str">
        <f t="shared" si="112"/>
        <v/>
      </c>
      <c r="P394">
        <v>392</v>
      </c>
      <c r="Q394" t="str">
        <f t="shared" si="113"/>
        <v>ESP</v>
      </c>
      <c r="R394">
        <f t="shared" si="114"/>
        <v>310</v>
      </c>
      <c r="S394" t="str">
        <f t="shared" si="115"/>
        <v>A1</v>
      </c>
      <c r="T394" t="str">
        <f t="shared" si="116"/>
        <v>ALMENDROS Anibal</v>
      </c>
      <c r="U394" t="str">
        <f t="shared" si="117"/>
        <v>SEN</v>
      </c>
      <c r="V394" s="86">
        <f t="shared" si="118"/>
        <v>5398</v>
      </c>
      <c r="W394" t="str">
        <f t="shared" si="119"/>
        <v>CARDED</v>
      </c>
      <c r="X394" t="str">
        <f t="shared" si="120"/>
        <v/>
      </c>
      <c r="Z394" s="79">
        <v>5398</v>
      </c>
      <c r="AA394" s="80" t="s">
        <v>123</v>
      </c>
      <c r="AB394" s="80" t="s">
        <v>515</v>
      </c>
      <c r="AC394" s="80" t="s">
        <v>56</v>
      </c>
      <c r="AD394" s="80" t="s">
        <v>64</v>
      </c>
      <c r="AE394" s="80" t="s">
        <v>124</v>
      </c>
      <c r="AF394" s="80" t="s">
        <v>62</v>
      </c>
      <c r="AG394" s="81">
        <v>1996</v>
      </c>
      <c r="AH394" s="79"/>
      <c r="AJ394" t="s">
        <v>526</v>
      </c>
      <c r="AK394">
        <v>310</v>
      </c>
      <c r="AM394" t="s">
        <v>517</v>
      </c>
    </row>
    <row r="395" spans="4:39" x14ac:dyDescent="0.25">
      <c r="D395" s="46">
        <f t="shared" si="104"/>
        <v>5607</v>
      </c>
      <c r="E395" s="46" t="str">
        <f t="shared" si="105"/>
        <v>ESP</v>
      </c>
      <c r="F395" s="46">
        <f t="shared" si="106"/>
        <v>310</v>
      </c>
      <c r="G395" s="46" t="str">
        <f t="shared" si="107"/>
        <v>B</v>
      </c>
      <c r="H395" s="46" t="str">
        <f t="shared" si="108"/>
        <v>GUAL Carles</v>
      </c>
      <c r="I395" s="46" t="str">
        <f t="shared" si="109"/>
        <v>V+60</v>
      </c>
      <c r="J395" s="46">
        <f t="shared" si="110"/>
        <v>5607</v>
      </c>
      <c r="K395" s="46" t="str">
        <f t="shared" si="111"/>
        <v>CARDED</v>
      </c>
      <c r="L395" s="46" t="str">
        <f t="shared" si="112"/>
        <v/>
      </c>
      <c r="P395">
        <v>393</v>
      </c>
      <c r="Q395" t="str">
        <f t="shared" si="113"/>
        <v>ESP</v>
      </c>
      <c r="R395">
        <f t="shared" si="114"/>
        <v>310</v>
      </c>
      <c r="S395" t="str">
        <f t="shared" si="115"/>
        <v>B</v>
      </c>
      <c r="T395" t="str">
        <f t="shared" si="116"/>
        <v>GUAL Carles</v>
      </c>
      <c r="U395" t="str">
        <f t="shared" si="117"/>
        <v>V+60</v>
      </c>
      <c r="V395" s="86">
        <f t="shared" si="118"/>
        <v>5607</v>
      </c>
      <c r="W395" t="str">
        <f t="shared" si="119"/>
        <v>CARDED</v>
      </c>
      <c r="X395" t="str">
        <f t="shared" si="120"/>
        <v/>
      </c>
      <c r="Z395" s="79">
        <v>5607</v>
      </c>
      <c r="AA395" s="80" t="s">
        <v>129</v>
      </c>
      <c r="AB395" s="80" t="s">
        <v>515</v>
      </c>
      <c r="AC395" s="80" t="s">
        <v>56</v>
      </c>
      <c r="AD395" s="80" t="s">
        <v>388</v>
      </c>
      <c r="AE395" s="80" t="s">
        <v>124</v>
      </c>
      <c r="AF395" s="80" t="s">
        <v>16</v>
      </c>
      <c r="AG395" s="81">
        <v>1957</v>
      </c>
      <c r="AH395" s="79"/>
      <c r="AJ395" t="s">
        <v>526</v>
      </c>
      <c r="AK395">
        <v>310</v>
      </c>
      <c r="AM395" t="s">
        <v>517</v>
      </c>
    </row>
    <row r="396" spans="4:39" x14ac:dyDescent="0.25">
      <c r="D396" s="46">
        <f t="shared" si="104"/>
        <v>6194</v>
      </c>
      <c r="E396" s="46" t="str">
        <f t="shared" si="105"/>
        <v>ESP</v>
      </c>
      <c r="F396" s="46">
        <f t="shared" si="106"/>
        <v>310</v>
      </c>
      <c r="G396" s="46" t="str">
        <f t="shared" si="107"/>
        <v>B</v>
      </c>
      <c r="H396" s="46" t="str">
        <f t="shared" si="108"/>
        <v>RIUS Eusebi</v>
      </c>
      <c r="I396" s="46" t="str">
        <f t="shared" si="109"/>
        <v>V+70</v>
      </c>
      <c r="J396" s="46">
        <f t="shared" si="110"/>
        <v>6194</v>
      </c>
      <c r="K396" s="46" t="str">
        <f t="shared" si="111"/>
        <v>CARDED</v>
      </c>
      <c r="L396" s="46" t="str">
        <f t="shared" si="112"/>
        <v/>
      </c>
      <c r="P396">
        <v>394</v>
      </c>
      <c r="Q396" t="str">
        <f t="shared" si="113"/>
        <v>ESP</v>
      </c>
      <c r="R396">
        <f t="shared" si="114"/>
        <v>310</v>
      </c>
      <c r="S396" t="str">
        <f t="shared" si="115"/>
        <v>B</v>
      </c>
      <c r="T396" t="str">
        <f t="shared" si="116"/>
        <v>RIUS Eusebi</v>
      </c>
      <c r="U396" t="str">
        <f t="shared" si="117"/>
        <v>V+70</v>
      </c>
      <c r="V396" s="86">
        <f t="shared" si="118"/>
        <v>6194</v>
      </c>
      <c r="W396" t="str">
        <f t="shared" si="119"/>
        <v>CARDED</v>
      </c>
      <c r="X396" t="str">
        <f t="shared" si="120"/>
        <v/>
      </c>
      <c r="Z396" s="79">
        <v>6194</v>
      </c>
      <c r="AA396" s="80" t="s">
        <v>134</v>
      </c>
      <c r="AB396" s="80" t="s">
        <v>515</v>
      </c>
      <c r="AC396" s="80" t="s">
        <v>56</v>
      </c>
      <c r="AD396" s="80" t="s">
        <v>391</v>
      </c>
      <c r="AE396" s="80" t="s">
        <v>124</v>
      </c>
      <c r="AF396" s="80" t="s">
        <v>16</v>
      </c>
      <c r="AG396" s="81">
        <v>1950</v>
      </c>
      <c r="AH396" s="79"/>
      <c r="AJ396" t="s">
        <v>526</v>
      </c>
      <c r="AK396">
        <v>310</v>
      </c>
      <c r="AM396" t="s">
        <v>517</v>
      </c>
    </row>
    <row r="397" spans="4:39" x14ac:dyDescent="0.25">
      <c r="D397" s="46">
        <f t="shared" ref="D397:D419" si="121">V397</f>
        <v>6567</v>
      </c>
      <c r="E397" s="46" t="str">
        <f t="shared" ref="E397:E419" si="122">Q397</f>
        <v>ESP</v>
      </c>
      <c r="F397" s="46">
        <f t="shared" ref="F397:F419" si="123">R397</f>
        <v>310</v>
      </c>
      <c r="G397" s="46" t="str">
        <f t="shared" ref="G397:G419" si="124">S397</f>
        <v>B</v>
      </c>
      <c r="H397" s="46" t="str">
        <f t="shared" ref="H397:H419" si="125">T397</f>
        <v>CHAVARRIA Isaac</v>
      </c>
      <c r="I397" s="46" t="str">
        <f t="shared" ref="I397:I419" si="126">U397</f>
        <v>V+40</v>
      </c>
      <c r="J397" s="46">
        <f t="shared" ref="J397:J419" si="127">V397</f>
        <v>6567</v>
      </c>
      <c r="K397" s="46" t="str">
        <f t="shared" ref="K397:K419" si="128">W397</f>
        <v>CARDED</v>
      </c>
      <c r="L397" s="46" t="str">
        <f t="shared" ref="L397:L419" si="129">X397</f>
        <v/>
      </c>
      <c r="P397">
        <v>395</v>
      </c>
      <c r="Q397" t="str">
        <f t="shared" ref="Q397:Q405" si="130">AC397</f>
        <v>ESP</v>
      </c>
      <c r="R397">
        <f t="shared" ref="R397:R405" si="131">AK397</f>
        <v>310</v>
      </c>
      <c r="S397" t="str">
        <f t="shared" ref="S397:S405" si="132">AF397</f>
        <v>B</v>
      </c>
      <c r="T397" t="str">
        <f t="shared" ref="T397:T405" si="133">AA397</f>
        <v>CHAVARRIA Isaac</v>
      </c>
      <c r="U397" t="str">
        <f t="shared" ref="U397:U405" si="134">AD397</f>
        <v>V+40</v>
      </c>
      <c r="V397" s="86">
        <f t="shared" ref="V397:V405" si="135">Z397</f>
        <v>6567</v>
      </c>
      <c r="W397" t="str">
        <f t="shared" ref="W397:W405" si="136">AE397</f>
        <v>CARDED</v>
      </c>
      <c r="X397" t="str">
        <f t="shared" ref="X397:X405" si="137">IF(AL397=0,"",AL397)</f>
        <v/>
      </c>
      <c r="Z397" s="79">
        <v>6567</v>
      </c>
      <c r="AA397" s="80" t="s">
        <v>528</v>
      </c>
      <c r="AB397" s="80" t="s">
        <v>515</v>
      </c>
      <c r="AC397" s="80" t="s">
        <v>56</v>
      </c>
      <c r="AD397" s="80" t="s">
        <v>376</v>
      </c>
      <c r="AE397" s="80" t="s">
        <v>124</v>
      </c>
      <c r="AF397" s="80" t="s">
        <v>16</v>
      </c>
      <c r="AG397" s="81">
        <v>1977</v>
      </c>
      <c r="AH397" s="79" t="s">
        <v>517</v>
      </c>
      <c r="AJ397" t="s">
        <v>526</v>
      </c>
      <c r="AK397">
        <v>310</v>
      </c>
      <c r="AM397" t="s">
        <v>517</v>
      </c>
    </row>
    <row r="398" spans="4:39" x14ac:dyDescent="0.25">
      <c r="D398" s="46">
        <f t="shared" si="121"/>
        <v>7616</v>
      </c>
      <c r="E398" s="46" t="str">
        <f t="shared" si="122"/>
        <v>ESP</v>
      </c>
      <c r="F398" s="46">
        <f t="shared" si="123"/>
        <v>310</v>
      </c>
      <c r="G398" s="46" t="str">
        <f t="shared" si="124"/>
        <v>B</v>
      </c>
      <c r="H398" s="46" t="str">
        <f t="shared" si="125"/>
        <v>CASANOVA Claudia</v>
      </c>
      <c r="I398" s="46" t="str">
        <f t="shared" si="126"/>
        <v>JUV-3</v>
      </c>
      <c r="J398" s="46">
        <f t="shared" si="127"/>
        <v>7616</v>
      </c>
      <c r="K398" s="46" t="str">
        <f t="shared" si="128"/>
        <v>CARDED</v>
      </c>
      <c r="L398" s="46" t="str">
        <f t="shared" si="129"/>
        <v/>
      </c>
      <c r="P398">
        <v>396</v>
      </c>
      <c r="Q398" t="str">
        <f t="shared" si="130"/>
        <v>ESP</v>
      </c>
      <c r="R398">
        <f t="shared" si="131"/>
        <v>310</v>
      </c>
      <c r="S398" t="str">
        <f t="shared" si="132"/>
        <v>B</v>
      </c>
      <c r="T398" t="str">
        <f t="shared" si="133"/>
        <v>CASANOVA Claudia</v>
      </c>
      <c r="U398" t="str">
        <f t="shared" si="134"/>
        <v>JUV-3</v>
      </c>
      <c r="V398" s="86">
        <f t="shared" si="135"/>
        <v>7616</v>
      </c>
      <c r="W398" t="str">
        <f t="shared" si="136"/>
        <v>CARDED</v>
      </c>
      <c r="X398" t="str">
        <f t="shared" si="137"/>
        <v/>
      </c>
      <c r="Z398" s="79">
        <v>7616</v>
      </c>
      <c r="AA398" s="80" t="s">
        <v>127</v>
      </c>
      <c r="AB398" s="80" t="s">
        <v>516</v>
      </c>
      <c r="AC398" s="80" t="s">
        <v>56</v>
      </c>
      <c r="AD398" s="80" t="s">
        <v>375</v>
      </c>
      <c r="AE398" s="80" t="s">
        <v>124</v>
      </c>
      <c r="AF398" s="80" t="s">
        <v>16</v>
      </c>
      <c r="AG398" s="81">
        <v>2003</v>
      </c>
      <c r="AH398" s="79"/>
      <c r="AJ398" t="s">
        <v>526</v>
      </c>
      <c r="AK398">
        <v>310</v>
      </c>
      <c r="AM398" t="s">
        <v>517</v>
      </c>
    </row>
    <row r="399" spans="4:39" x14ac:dyDescent="0.25">
      <c r="D399" s="46">
        <f t="shared" si="121"/>
        <v>8729</v>
      </c>
      <c r="E399" s="46" t="str">
        <f t="shared" si="122"/>
        <v>ESP</v>
      </c>
      <c r="F399" s="46">
        <f t="shared" si="123"/>
        <v>310</v>
      </c>
      <c r="G399" s="46" t="str">
        <f t="shared" si="124"/>
        <v>B</v>
      </c>
      <c r="H399" s="46" t="str">
        <f t="shared" si="125"/>
        <v>MONSALVE Francesc</v>
      </c>
      <c r="I399" s="46" t="str">
        <f t="shared" si="126"/>
        <v>V+65</v>
      </c>
      <c r="J399" s="46">
        <f t="shared" si="127"/>
        <v>8729</v>
      </c>
      <c r="K399" s="46" t="str">
        <f t="shared" si="128"/>
        <v>CARDED</v>
      </c>
      <c r="L399" s="46" t="str">
        <f t="shared" si="129"/>
        <v/>
      </c>
      <c r="P399">
        <v>397</v>
      </c>
      <c r="Q399" t="str">
        <f t="shared" si="130"/>
        <v>ESP</v>
      </c>
      <c r="R399">
        <f t="shared" si="131"/>
        <v>310</v>
      </c>
      <c r="S399" t="str">
        <f t="shared" si="132"/>
        <v>B</v>
      </c>
      <c r="T399" t="str">
        <f t="shared" si="133"/>
        <v>MONSALVE Francesc</v>
      </c>
      <c r="U399" t="str">
        <f t="shared" si="134"/>
        <v>V+65</v>
      </c>
      <c r="V399" s="86">
        <f t="shared" si="135"/>
        <v>8729</v>
      </c>
      <c r="W399" t="str">
        <f t="shared" si="136"/>
        <v>CARDED</v>
      </c>
      <c r="X399" t="str">
        <f t="shared" si="137"/>
        <v/>
      </c>
      <c r="Z399" s="79">
        <v>8729</v>
      </c>
      <c r="AA399" s="80" t="s">
        <v>133</v>
      </c>
      <c r="AB399" s="80" t="s">
        <v>515</v>
      </c>
      <c r="AC399" s="80" t="s">
        <v>56</v>
      </c>
      <c r="AD399" s="80" t="s">
        <v>374</v>
      </c>
      <c r="AE399" s="80" t="s">
        <v>124</v>
      </c>
      <c r="AF399" s="80" t="s">
        <v>16</v>
      </c>
      <c r="AG399" s="81">
        <v>1953</v>
      </c>
      <c r="AH399" s="79"/>
      <c r="AJ399" t="s">
        <v>526</v>
      </c>
      <c r="AK399">
        <v>310</v>
      </c>
      <c r="AM399" t="s">
        <v>517</v>
      </c>
    </row>
    <row r="400" spans="4:39" x14ac:dyDescent="0.25">
      <c r="D400" s="46">
        <f t="shared" si="121"/>
        <v>8837</v>
      </c>
      <c r="E400" s="46" t="str">
        <f t="shared" si="122"/>
        <v>NO NAC</v>
      </c>
      <c r="F400" s="46">
        <f t="shared" si="123"/>
        <v>310</v>
      </c>
      <c r="G400" s="46" t="str">
        <f t="shared" si="124"/>
        <v>B</v>
      </c>
      <c r="H400" s="46" t="str">
        <f t="shared" si="125"/>
        <v>CONSUEGRA Antonio Jose</v>
      </c>
      <c r="I400" s="46" t="str">
        <f t="shared" si="126"/>
        <v>V+60</v>
      </c>
      <c r="J400" s="46">
        <f t="shared" si="127"/>
        <v>8837</v>
      </c>
      <c r="K400" s="46" t="str">
        <f t="shared" si="128"/>
        <v>CARDED</v>
      </c>
      <c r="L400" s="46" t="str">
        <f t="shared" si="129"/>
        <v/>
      </c>
      <c r="P400">
        <v>398</v>
      </c>
      <c r="Q400" t="str">
        <f t="shared" si="130"/>
        <v>NO NAC</v>
      </c>
      <c r="R400">
        <f t="shared" si="131"/>
        <v>310</v>
      </c>
      <c r="S400" t="str">
        <f t="shared" si="132"/>
        <v>B</v>
      </c>
      <c r="T400" t="str">
        <f t="shared" si="133"/>
        <v>CONSUEGRA Antonio Jose</v>
      </c>
      <c r="U400" t="str">
        <f t="shared" si="134"/>
        <v>V+60</v>
      </c>
      <c r="V400" s="86">
        <f t="shared" si="135"/>
        <v>8837</v>
      </c>
      <c r="W400" t="str">
        <f t="shared" si="136"/>
        <v>CARDED</v>
      </c>
      <c r="X400" t="str">
        <f t="shared" si="137"/>
        <v/>
      </c>
      <c r="Z400" s="79">
        <v>8837</v>
      </c>
      <c r="AA400" s="80" t="s">
        <v>128</v>
      </c>
      <c r="AB400" s="80" t="s">
        <v>515</v>
      </c>
      <c r="AC400" s="80" t="s">
        <v>72</v>
      </c>
      <c r="AD400" s="80" t="s">
        <v>388</v>
      </c>
      <c r="AE400" s="80" t="s">
        <v>124</v>
      </c>
      <c r="AF400" s="80" t="s">
        <v>16</v>
      </c>
      <c r="AG400" s="81">
        <v>1957</v>
      </c>
      <c r="AH400" s="79"/>
      <c r="AJ400" t="s">
        <v>526</v>
      </c>
      <c r="AK400">
        <v>310</v>
      </c>
      <c r="AM400" t="s">
        <v>517</v>
      </c>
    </row>
    <row r="401" spans="4:39" x14ac:dyDescent="0.25">
      <c r="D401" s="46">
        <f t="shared" si="121"/>
        <v>11156</v>
      </c>
      <c r="E401" s="46" t="str">
        <f t="shared" si="122"/>
        <v>ESP</v>
      </c>
      <c r="F401" s="46">
        <f t="shared" si="123"/>
        <v>310</v>
      </c>
      <c r="G401" s="46" t="str">
        <f t="shared" si="124"/>
        <v>A1</v>
      </c>
      <c r="H401" s="46" t="str">
        <f t="shared" si="125"/>
        <v>RUIZ A.  Jordi</v>
      </c>
      <c r="I401" s="46" t="str">
        <f t="shared" si="126"/>
        <v>V+40</v>
      </c>
      <c r="J401" s="46">
        <f t="shared" si="127"/>
        <v>11156</v>
      </c>
      <c r="K401" s="46" t="str">
        <f t="shared" si="128"/>
        <v>CARDED</v>
      </c>
      <c r="L401" s="46" t="str">
        <f t="shared" si="129"/>
        <v/>
      </c>
      <c r="P401">
        <v>399</v>
      </c>
      <c r="Q401" t="str">
        <f t="shared" si="130"/>
        <v>ESP</v>
      </c>
      <c r="R401">
        <f t="shared" si="131"/>
        <v>310</v>
      </c>
      <c r="S401" t="str">
        <f t="shared" si="132"/>
        <v>A1</v>
      </c>
      <c r="T401" t="str">
        <f t="shared" si="133"/>
        <v>RUIZ A.  Jordi</v>
      </c>
      <c r="U401" t="str">
        <f t="shared" si="134"/>
        <v>V+40</v>
      </c>
      <c r="V401" s="86">
        <f t="shared" si="135"/>
        <v>11156</v>
      </c>
      <c r="W401" t="str">
        <f t="shared" si="136"/>
        <v>CARDED</v>
      </c>
      <c r="X401" t="str">
        <f t="shared" si="137"/>
        <v/>
      </c>
      <c r="Z401" s="79">
        <v>11156</v>
      </c>
      <c r="AA401" s="80" t="s">
        <v>494</v>
      </c>
      <c r="AB401" s="80" t="s">
        <v>515</v>
      </c>
      <c r="AC401" s="80" t="s">
        <v>56</v>
      </c>
      <c r="AD401" s="80" t="s">
        <v>376</v>
      </c>
      <c r="AE401" s="80" t="s">
        <v>124</v>
      </c>
      <c r="AF401" s="80" t="s">
        <v>62</v>
      </c>
      <c r="AG401" s="81">
        <v>1978</v>
      </c>
      <c r="AH401" s="79"/>
      <c r="AJ401" t="s">
        <v>526</v>
      </c>
      <c r="AK401">
        <v>310</v>
      </c>
      <c r="AM401" t="s">
        <v>517</v>
      </c>
    </row>
    <row r="402" spans="4:39" x14ac:dyDescent="0.25">
      <c r="D402" s="46">
        <f t="shared" si="121"/>
        <v>11724</v>
      </c>
      <c r="E402" s="46" t="str">
        <f t="shared" si="122"/>
        <v>ESP</v>
      </c>
      <c r="F402" s="46">
        <f t="shared" si="123"/>
        <v>310</v>
      </c>
      <c r="G402" s="46" t="str">
        <f t="shared" si="124"/>
        <v>A1</v>
      </c>
      <c r="H402" s="46" t="str">
        <f t="shared" si="125"/>
        <v>RODRIGUEZ G.  Xavier</v>
      </c>
      <c r="I402" s="46" t="str">
        <f t="shared" si="126"/>
        <v>V+40</v>
      </c>
      <c r="J402" s="46">
        <f t="shared" si="127"/>
        <v>11724</v>
      </c>
      <c r="K402" s="46" t="str">
        <f t="shared" si="128"/>
        <v>CARDED</v>
      </c>
      <c r="L402" s="46" t="str">
        <f t="shared" si="129"/>
        <v/>
      </c>
      <c r="P402">
        <v>400</v>
      </c>
      <c r="Q402" t="str">
        <f t="shared" si="130"/>
        <v>ESP</v>
      </c>
      <c r="R402">
        <f t="shared" si="131"/>
        <v>310</v>
      </c>
      <c r="S402" t="str">
        <f t="shared" si="132"/>
        <v>A1</v>
      </c>
      <c r="T402" t="str">
        <f t="shared" si="133"/>
        <v>RODRIGUEZ G.  Xavier</v>
      </c>
      <c r="U402" t="str">
        <f t="shared" si="134"/>
        <v>V+40</v>
      </c>
      <c r="V402" s="86">
        <f t="shared" si="135"/>
        <v>11724</v>
      </c>
      <c r="W402" t="str">
        <f t="shared" si="136"/>
        <v>CARDED</v>
      </c>
      <c r="X402" t="str">
        <f t="shared" si="137"/>
        <v/>
      </c>
      <c r="Z402" s="79">
        <v>11724</v>
      </c>
      <c r="AA402" s="80" t="s">
        <v>495</v>
      </c>
      <c r="AB402" s="80" t="s">
        <v>515</v>
      </c>
      <c r="AC402" s="80" t="s">
        <v>56</v>
      </c>
      <c r="AD402" s="80" t="s">
        <v>376</v>
      </c>
      <c r="AE402" s="80" t="s">
        <v>124</v>
      </c>
      <c r="AF402" s="80" t="s">
        <v>62</v>
      </c>
      <c r="AG402" s="81">
        <v>1977</v>
      </c>
      <c r="AH402" s="79"/>
      <c r="AJ402" t="s">
        <v>526</v>
      </c>
      <c r="AK402">
        <v>310</v>
      </c>
      <c r="AM402" t="s">
        <v>517</v>
      </c>
    </row>
    <row r="403" spans="4:39" x14ac:dyDescent="0.25">
      <c r="D403" s="46">
        <f t="shared" si="121"/>
        <v>12344</v>
      </c>
      <c r="E403" s="46" t="str">
        <f t="shared" si="122"/>
        <v>ESP</v>
      </c>
      <c r="F403" s="46">
        <f t="shared" si="123"/>
        <v>310</v>
      </c>
      <c r="G403" s="46" t="str">
        <f t="shared" si="124"/>
        <v>B</v>
      </c>
      <c r="H403" s="46" t="str">
        <f t="shared" si="125"/>
        <v>VALERO Roc</v>
      </c>
      <c r="I403" s="46" t="str">
        <f t="shared" si="126"/>
        <v>ALE-1</v>
      </c>
      <c r="J403" s="46">
        <f t="shared" si="127"/>
        <v>12344</v>
      </c>
      <c r="K403" s="46" t="str">
        <f t="shared" si="128"/>
        <v>CARDED</v>
      </c>
      <c r="L403" s="46" t="str">
        <f t="shared" si="129"/>
        <v/>
      </c>
      <c r="P403">
        <v>401</v>
      </c>
      <c r="Q403" t="str">
        <f t="shared" si="130"/>
        <v>ESP</v>
      </c>
      <c r="R403">
        <f t="shared" si="131"/>
        <v>310</v>
      </c>
      <c r="S403" t="str">
        <f t="shared" si="132"/>
        <v>B</v>
      </c>
      <c r="T403" t="str">
        <f t="shared" si="133"/>
        <v>VALERO Roc</v>
      </c>
      <c r="U403" t="str">
        <f t="shared" si="134"/>
        <v>ALE-1</v>
      </c>
      <c r="V403" s="86">
        <f t="shared" si="135"/>
        <v>12344</v>
      </c>
      <c r="W403" t="str">
        <f t="shared" si="136"/>
        <v>CARDED</v>
      </c>
      <c r="X403" t="str">
        <f t="shared" si="137"/>
        <v/>
      </c>
      <c r="Z403" s="79">
        <v>12344</v>
      </c>
      <c r="AA403" s="80" t="s">
        <v>496</v>
      </c>
      <c r="AB403" s="80" t="s">
        <v>515</v>
      </c>
      <c r="AC403" s="80" t="s">
        <v>56</v>
      </c>
      <c r="AD403" s="80" t="s">
        <v>379</v>
      </c>
      <c r="AE403" s="80" t="s">
        <v>124</v>
      </c>
      <c r="AF403" s="80" t="s">
        <v>16</v>
      </c>
      <c r="AG403" s="81">
        <v>2009</v>
      </c>
      <c r="AH403" s="79"/>
      <c r="AJ403" t="s">
        <v>526</v>
      </c>
      <c r="AK403">
        <v>310</v>
      </c>
      <c r="AM403" t="s">
        <v>517</v>
      </c>
    </row>
    <row r="404" spans="4:39" x14ac:dyDescent="0.25">
      <c r="D404" s="46">
        <f t="shared" si="121"/>
        <v>12345</v>
      </c>
      <c r="E404" s="46" t="str">
        <f t="shared" si="122"/>
        <v>ESP</v>
      </c>
      <c r="F404" s="46">
        <f t="shared" si="123"/>
        <v>310</v>
      </c>
      <c r="G404" s="46" t="str">
        <f t="shared" si="124"/>
        <v>B</v>
      </c>
      <c r="H404" s="46" t="str">
        <f t="shared" si="125"/>
        <v>JORDI Joan</v>
      </c>
      <c r="I404" s="46" t="str">
        <f t="shared" si="126"/>
        <v>INF-2</v>
      </c>
      <c r="J404" s="46">
        <f t="shared" si="127"/>
        <v>12345</v>
      </c>
      <c r="K404" s="46" t="str">
        <f t="shared" si="128"/>
        <v>CARDED</v>
      </c>
      <c r="L404" s="46" t="str">
        <f t="shared" si="129"/>
        <v/>
      </c>
      <c r="P404">
        <v>402</v>
      </c>
      <c r="Q404" t="str">
        <f t="shared" si="130"/>
        <v>ESP</v>
      </c>
      <c r="R404">
        <f t="shared" si="131"/>
        <v>310</v>
      </c>
      <c r="S404" t="str">
        <f t="shared" si="132"/>
        <v>B</v>
      </c>
      <c r="T404" t="str">
        <f t="shared" si="133"/>
        <v>JORDI Joan</v>
      </c>
      <c r="U404" t="str">
        <f t="shared" si="134"/>
        <v>INF-2</v>
      </c>
      <c r="V404" s="86">
        <f t="shared" si="135"/>
        <v>12345</v>
      </c>
      <c r="W404" t="str">
        <f t="shared" si="136"/>
        <v>CARDED</v>
      </c>
      <c r="X404" t="str">
        <f t="shared" si="137"/>
        <v/>
      </c>
      <c r="Z404" s="79">
        <v>12345</v>
      </c>
      <c r="AA404" s="80" t="s">
        <v>131</v>
      </c>
      <c r="AB404" s="80" t="s">
        <v>515</v>
      </c>
      <c r="AC404" s="80" t="s">
        <v>56</v>
      </c>
      <c r="AD404" s="80" t="s">
        <v>371</v>
      </c>
      <c r="AE404" s="80" t="s">
        <v>124</v>
      </c>
      <c r="AF404" s="80" t="s">
        <v>16</v>
      </c>
      <c r="AG404" s="81">
        <v>2006</v>
      </c>
      <c r="AH404" s="79"/>
      <c r="AJ404" t="s">
        <v>526</v>
      </c>
      <c r="AK404">
        <v>310</v>
      </c>
      <c r="AM404" t="s">
        <v>517</v>
      </c>
    </row>
    <row r="405" spans="4:39" x14ac:dyDescent="0.25">
      <c r="D405" s="46">
        <f t="shared" si="121"/>
        <v>12409</v>
      </c>
      <c r="E405" s="46" t="str">
        <f t="shared" si="122"/>
        <v>ESP</v>
      </c>
      <c r="F405" s="46">
        <f t="shared" si="123"/>
        <v>310</v>
      </c>
      <c r="G405" s="46" t="str">
        <f t="shared" si="124"/>
        <v>B</v>
      </c>
      <c r="H405" s="46" t="str">
        <f t="shared" si="125"/>
        <v>TOURÓN Ivan</v>
      </c>
      <c r="I405" s="46" t="str">
        <f t="shared" si="126"/>
        <v>JUV-1</v>
      </c>
      <c r="J405" s="46">
        <f t="shared" si="127"/>
        <v>12409</v>
      </c>
      <c r="K405" s="46" t="str">
        <f t="shared" si="128"/>
        <v>CARDED</v>
      </c>
      <c r="L405" s="46" t="str">
        <f t="shared" si="129"/>
        <v/>
      </c>
      <c r="P405">
        <v>403</v>
      </c>
      <c r="Q405" t="str">
        <f t="shared" si="130"/>
        <v>ESP</v>
      </c>
      <c r="R405">
        <f t="shared" si="131"/>
        <v>310</v>
      </c>
      <c r="S405" t="str">
        <f t="shared" si="132"/>
        <v>B</v>
      </c>
      <c r="T405" t="str">
        <f t="shared" si="133"/>
        <v>TOURÓN Ivan</v>
      </c>
      <c r="U405" t="str">
        <f t="shared" si="134"/>
        <v>JUV-1</v>
      </c>
      <c r="V405" s="86">
        <f t="shared" si="135"/>
        <v>12409</v>
      </c>
      <c r="W405" t="str">
        <f t="shared" si="136"/>
        <v>CARDED</v>
      </c>
      <c r="X405" t="str">
        <f t="shared" si="137"/>
        <v/>
      </c>
      <c r="Z405" s="79">
        <v>12409</v>
      </c>
      <c r="AA405" s="80" t="s">
        <v>497</v>
      </c>
      <c r="AB405" s="80" t="s">
        <v>515</v>
      </c>
      <c r="AC405" s="80" t="s">
        <v>56</v>
      </c>
      <c r="AD405" s="80" t="s">
        <v>373</v>
      </c>
      <c r="AE405" s="80" t="s">
        <v>124</v>
      </c>
      <c r="AF405" s="80" t="s">
        <v>16</v>
      </c>
      <c r="AG405" s="81">
        <v>2005</v>
      </c>
      <c r="AH405" s="79"/>
      <c r="AJ405" t="s">
        <v>526</v>
      </c>
      <c r="AK405">
        <v>310</v>
      </c>
      <c r="AM405" t="s">
        <v>517</v>
      </c>
    </row>
    <row r="406" spans="4:39" x14ac:dyDescent="0.25">
      <c r="D406" s="46">
        <f t="shared" si="121"/>
        <v>1211</v>
      </c>
      <c r="E406" s="46" t="str">
        <f t="shared" si="122"/>
        <v>ESP</v>
      </c>
      <c r="F406" s="46">
        <f t="shared" si="123"/>
        <v>105</v>
      </c>
      <c r="G406" s="46" t="str">
        <f t="shared" si="124"/>
        <v>A2</v>
      </c>
      <c r="H406" s="46" t="str">
        <f t="shared" si="125"/>
        <v>SERRA B.  Marc</v>
      </c>
      <c r="I406" s="46" t="str">
        <f t="shared" si="126"/>
        <v>SEN</v>
      </c>
      <c r="J406" s="46">
        <f t="shared" si="127"/>
        <v>1211</v>
      </c>
      <c r="K406" s="46" t="str">
        <f t="shared" si="128"/>
        <v>BADALO</v>
      </c>
      <c r="L406" s="46">
        <f t="shared" si="129"/>
        <v>0</v>
      </c>
      <c r="P406">
        <v>404</v>
      </c>
      <c r="Q406" t="str">
        <f t="shared" ref="Q406:Q414" si="138">AC406</f>
        <v>ESP</v>
      </c>
      <c r="R406">
        <f t="shared" ref="R406:R414" si="139">AK406</f>
        <v>105</v>
      </c>
      <c r="S406" t="str">
        <f t="shared" ref="S406:S414" si="140">AF406</f>
        <v>A2</v>
      </c>
      <c r="T406" t="str">
        <f t="shared" ref="T406:T414" si="141">AA406</f>
        <v>SERRA B.  Marc</v>
      </c>
      <c r="U406" t="str">
        <f t="shared" ref="U406:U414" si="142">AD406</f>
        <v>SEN</v>
      </c>
      <c r="V406" s="86">
        <f t="shared" ref="V406:V414" si="143">Z406</f>
        <v>1211</v>
      </c>
      <c r="W406" t="str">
        <f t="shared" ref="W406:W414" si="144">AE406</f>
        <v>BADALO</v>
      </c>
      <c r="Z406">
        <v>1211</v>
      </c>
      <c r="AA406" t="s">
        <v>529</v>
      </c>
      <c r="AB406" t="s">
        <v>515</v>
      </c>
      <c r="AC406" t="s">
        <v>56</v>
      </c>
      <c r="AD406" t="s">
        <v>64</v>
      </c>
      <c r="AE406" t="s">
        <v>530</v>
      </c>
      <c r="AF406" t="s">
        <v>77</v>
      </c>
      <c r="AG406">
        <v>1988</v>
      </c>
      <c r="AJ406" t="s">
        <v>526</v>
      </c>
      <c r="AK406">
        <v>105</v>
      </c>
    </row>
    <row r="407" spans="4:39" x14ac:dyDescent="0.25">
      <c r="D407" s="46">
        <f t="shared" si="121"/>
        <v>3223</v>
      </c>
      <c r="E407" s="46" t="str">
        <f t="shared" si="122"/>
        <v>ESP</v>
      </c>
      <c r="F407" s="46">
        <f t="shared" si="123"/>
        <v>105</v>
      </c>
      <c r="G407" s="46" t="str">
        <f t="shared" si="124"/>
        <v>A1</v>
      </c>
      <c r="H407" s="46" t="str">
        <f t="shared" si="125"/>
        <v>GÓMEZ Andreu</v>
      </c>
      <c r="I407" s="46" t="str">
        <f t="shared" si="126"/>
        <v>S23-2</v>
      </c>
      <c r="J407" s="46">
        <f t="shared" si="127"/>
        <v>3223</v>
      </c>
      <c r="K407" s="46" t="str">
        <f t="shared" si="128"/>
        <v>BADALO</v>
      </c>
      <c r="L407" s="46">
        <f t="shared" si="129"/>
        <v>0</v>
      </c>
      <c r="P407">
        <v>405</v>
      </c>
      <c r="Q407" t="str">
        <f t="shared" si="138"/>
        <v>ESP</v>
      </c>
      <c r="R407">
        <f t="shared" si="139"/>
        <v>105</v>
      </c>
      <c r="S407" t="str">
        <f t="shared" si="140"/>
        <v>A1</v>
      </c>
      <c r="T407" t="str">
        <f t="shared" si="141"/>
        <v>GÓMEZ Andreu</v>
      </c>
      <c r="U407" t="str">
        <f t="shared" si="142"/>
        <v>S23-2</v>
      </c>
      <c r="V407" s="86">
        <f t="shared" si="143"/>
        <v>3223</v>
      </c>
      <c r="W407" t="str">
        <f t="shared" si="144"/>
        <v>BADALO</v>
      </c>
      <c r="Z407">
        <v>3223</v>
      </c>
      <c r="AA407" t="s">
        <v>531</v>
      </c>
      <c r="AB407" t="s">
        <v>515</v>
      </c>
      <c r="AC407" t="s">
        <v>56</v>
      </c>
      <c r="AD407" t="s">
        <v>412</v>
      </c>
      <c r="AE407" t="s">
        <v>530</v>
      </c>
      <c r="AF407" t="s">
        <v>62</v>
      </c>
      <c r="AG407">
        <v>1997</v>
      </c>
      <c r="AJ407" t="s">
        <v>526</v>
      </c>
      <c r="AK407">
        <v>105</v>
      </c>
    </row>
    <row r="408" spans="4:39" x14ac:dyDescent="0.25">
      <c r="D408" s="46">
        <f t="shared" si="121"/>
        <v>7438</v>
      </c>
      <c r="E408" s="46" t="str">
        <f t="shared" si="122"/>
        <v>ESP</v>
      </c>
      <c r="F408" s="46">
        <f t="shared" si="123"/>
        <v>105</v>
      </c>
      <c r="G408" s="46" t="str">
        <f t="shared" si="124"/>
        <v>A2</v>
      </c>
      <c r="H408" s="46" t="str">
        <f t="shared" si="125"/>
        <v>NOVELL Ferran</v>
      </c>
      <c r="I408" s="46" t="str">
        <f t="shared" si="126"/>
        <v>S21-2</v>
      </c>
      <c r="J408" s="46">
        <f t="shared" si="127"/>
        <v>7438</v>
      </c>
      <c r="K408" s="46" t="str">
        <f t="shared" si="128"/>
        <v>BADALO</v>
      </c>
      <c r="L408" s="46">
        <f t="shared" si="129"/>
        <v>0</v>
      </c>
      <c r="P408">
        <v>406</v>
      </c>
      <c r="Q408" t="str">
        <f t="shared" si="138"/>
        <v>ESP</v>
      </c>
      <c r="R408">
        <f t="shared" si="139"/>
        <v>105</v>
      </c>
      <c r="S408" t="str">
        <f t="shared" si="140"/>
        <v>A2</v>
      </c>
      <c r="T408" t="str">
        <f t="shared" si="141"/>
        <v>NOVELL Ferran</v>
      </c>
      <c r="U408" t="str">
        <f t="shared" si="142"/>
        <v>S21-2</v>
      </c>
      <c r="V408" s="86">
        <f t="shared" si="143"/>
        <v>7438</v>
      </c>
      <c r="W408" t="str">
        <f t="shared" si="144"/>
        <v>BADALO</v>
      </c>
      <c r="Z408">
        <v>7438</v>
      </c>
      <c r="AA408" t="s">
        <v>532</v>
      </c>
      <c r="AB408" t="s">
        <v>515</v>
      </c>
      <c r="AC408" t="s">
        <v>56</v>
      </c>
      <c r="AD408" t="s">
        <v>385</v>
      </c>
      <c r="AE408" t="s">
        <v>530</v>
      </c>
      <c r="AF408" t="s">
        <v>77</v>
      </c>
      <c r="AG408">
        <v>2000</v>
      </c>
      <c r="AJ408" t="s">
        <v>526</v>
      </c>
      <c r="AK408">
        <v>105</v>
      </c>
    </row>
    <row r="409" spans="4:39" x14ac:dyDescent="0.25">
      <c r="D409" s="46">
        <f t="shared" si="121"/>
        <v>8640</v>
      </c>
      <c r="E409" s="46" t="str">
        <f t="shared" si="122"/>
        <v>ESP</v>
      </c>
      <c r="F409" s="46">
        <f t="shared" si="123"/>
        <v>105</v>
      </c>
      <c r="G409" s="46" t="str">
        <f t="shared" si="124"/>
        <v>B</v>
      </c>
      <c r="H409" s="46" t="str">
        <f t="shared" si="125"/>
        <v>BUENO Marina</v>
      </c>
      <c r="I409" s="46" t="str">
        <f t="shared" si="126"/>
        <v>INF-2</v>
      </c>
      <c r="J409" s="46">
        <f t="shared" si="127"/>
        <v>8640</v>
      </c>
      <c r="K409" s="46" t="str">
        <f t="shared" si="128"/>
        <v>BADALO</v>
      </c>
      <c r="L409" s="46">
        <f t="shared" si="129"/>
        <v>0</v>
      </c>
      <c r="P409">
        <v>407</v>
      </c>
      <c r="Q409" t="str">
        <f t="shared" si="138"/>
        <v>ESP</v>
      </c>
      <c r="R409">
        <f t="shared" si="139"/>
        <v>105</v>
      </c>
      <c r="S409" t="str">
        <f t="shared" si="140"/>
        <v>B</v>
      </c>
      <c r="T409" t="str">
        <f t="shared" si="141"/>
        <v>BUENO Marina</v>
      </c>
      <c r="U409" t="str">
        <f t="shared" si="142"/>
        <v>INF-2</v>
      </c>
      <c r="V409" s="86">
        <f t="shared" si="143"/>
        <v>8640</v>
      </c>
      <c r="W409" t="str">
        <f t="shared" si="144"/>
        <v>BADALO</v>
      </c>
      <c r="Z409">
        <v>8640</v>
      </c>
      <c r="AA409" t="s">
        <v>533</v>
      </c>
      <c r="AB409" t="s">
        <v>516</v>
      </c>
      <c r="AC409" t="s">
        <v>56</v>
      </c>
      <c r="AD409" t="s">
        <v>371</v>
      </c>
      <c r="AE409" t="s">
        <v>530</v>
      </c>
      <c r="AF409" t="s">
        <v>16</v>
      </c>
      <c r="AG409">
        <v>2005</v>
      </c>
      <c r="AJ409" t="s">
        <v>526</v>
      </c>
      <c r="AK409">
        <v>105</v>
      </c>
    </row>
    <row r="410" spans="4:39" x14ac:dyDescent="0.25">
      <c r="D410" s="46">
        <f t="shared" si="121"/>
        <v>8722</v>
      </c>
      <c r="E410" s="46" t="str">
        <f t="shared" si="122"/>
        <v>ESP</v>
      </c>
      <c r="F410" s="46">
        <f t="shared" si="123"/>
        <v>105</v>
      </c>
      <c r="G410" s="46" t="str">
        <f t="shared" si="124"/>
        <v>B</v>
      </c>
      <c r="H410" s="46" t="str">
        <f t="shared" si="125"/>
        <v>BACHS Mariona</v>
      </c>
      <c r="I410" s="46" t="str">
        <f t="shared" si="126"/>
        <v>ALE-2</v>
      </c>
      <c r="J410" s="46">
        <f t="shared" si="127"/>
        <v>8722</v>
      </c>
      <c r="K410" s="46" t="str">
        <f t="shared" si="128"/>
        <v>BADALO</v>
      </c>
      <c r="L410" s="46">
        <f t="shared" si="129"/>
        <v>0</v>
      </c>
      <c r="P410">
        <v>408</v>
      </c>
      <c r="Q410" t="str">
        <f t="shared" si="138"/>
        <v>ESP</v>
      </c>
      <c r="R410">
        <f t="shared" si="139"/>
        <v>105</v>
      </c>
      <c r="S410" t="str">
        <f t="shared" si="140"/>
        <v>B</v>
      </c>
      <c r="T410" t="str">
        <f t="shared" si="141"/>
        <v>BACHS Mariona</v>
      </c>
      <c r="U410" t="str">
        <f t="shared" si="142"/>
        <v>ALE-2</v>
      </c>
      <c r="V410" s="86">
        <f t="shared" si="143"/>
        <v>8722</v>
      </c>
      <c r="W410" t="str">
        <f t="shared" si="144"/>
        <v>BADALO</v>
      </c>
      <c r="Z410">
        <v>8722</v>
      </c>
      <c r="AA410" t="s">
        <v>534</v>
      </c>
      <c r="AB410" t="s">
        <v>516</v>
      </c>
      <c r="AC410" t="s">
        <v>56</v>
      </c>
      <c r="AD410" t="s">
        <v>378</v>
      </c>
      <c r="AE410" t="s">
        <v>530</v>
      </c>
      <c r="AF410" t="s">
        <v>16</v>
      </c>
      <c r="AG410">
        <v>2007</v>
      </c>
      <c r="AJ410" t="s">
        <v>526</v>
      </c>
      <c r="AK410">
        <v>105</v>
      </c>
    </row>
    <row r="411" spans="4:39" x14ac:dyDescent="0.25">
      <c r="D411" s="46">
        <f t="shared" si="121"/>
        <v>10286</v>
      </c>
      <c r="E411" s="46" t="str">
        <f t="shared" si="122"/>
        <v>ESP</v>
      </c>
      <c r="F411" s="46">
        <f t="shared" si="123"/>
        <v>105</v>
      </c>
      <c r="G411" s="46" t="str">
        <f t="shared" si="124"/>
        <v>A2</v>
      </c>
      <c r="H411" s="46" t="str">
        <f t="shared" si="125"/>
        <v>RUESCAS David</v>
      </c>
      <c r="I411" s="46" t="str">
        <f t="shared" si="126"/>
        <v>JUV-2</v>
      </c>
      <c r="J411" s="46">
        <f t="shared" si="127"/>
        <v>10286</v>
      </c>
      <c r="K411" s="46" t="str">
        <f t="shared" si="128"/>
        <v>BADALO</v>
      </c>
      <c r="L411" s="46">
        <f t="shared" si="129"/>
        <v>0</v>
      </c>
      <c r="P411">
        <v>409</v>
      </c>
      <c r="Q411" t="str">
        <f t="shared" si="138"/>
        <v>ESP</v>
      </c>
      <c r="R411">
        <f t="shared" si="139"/>
        <v>105</v>
      </c>
      <c r="S411" t="str">
        <f t="shared" si="140"/>
        <v>A2</v>
      </c>
      <c r="T411" t="str">
        <f t="shared" si="141"/>
        <v>RUESCAS David</v>
      </c>
      <c r="U411" t="str">
        <f t="shared" si="142"/>
        <v>JUV-2</v>
      </c>
      <c r="V411" s="86">
        <f t="shared" si="143"/>
        <v>10286</v>
      </c>
      <c r="W411" t="str">
        <f t="shared" si="144"/>
        <v>BADALO</v>
      </c>
      <c r="Z411">
        <v>10286</v>
      </c>
      <c r="AA411" t="s">
        <v>535</v>
      </c>
      <c r="AB411" t="s">
        <v>515</v>
      </c>
      <c r="AC411" t="s">
        <v>56</v>
      </c>
      <c r="AD411" t="s">
        <v>380</v>
      </c>
      <c r="AE411" t="s">
        <v>530</v>
      </c>
      <c r="AF411" t="s">
        <v>77</v>
      </c>
      <c r="AG411">
        <v>2003</v>
      </c>
      <c r="AJ411" t="s">
        <v>526</v>
      </c>
      <c r="AK411">
        <v>105</v>
      </c>
    </row>
    <row r="412" spans="4:39" x14ac:dyDescent="0.25">
      <c r="D412" s="46">
        <f t="shared" si="121"/>
        <v>10639</v>
      </c>
      <c r="E412" s="46" t="str">
        <f t="shared" si="122"/>
        <v>ESP</v>
      </c>
      <c r="F412" s="46">
        <f t="shared" si="123"/>
        <v>105</v>
      </c>
      <c r="G412" s="46" t="str">
        <f t="shared" si="124"/>
        <v>A1</v>
      </c>
      <c r="H412" s="46" t="str">
        <f t="shared" si="125"/>
        <v>CRESPO Pere</v>
      </c>
      <c r="I412" s="46" t="str">
        <f t="shared" si="126"/>
        <v>SEN</v>
      </c>
      <c r="J412" s="46">
        <f t="shared" si="127"/>
        <v>10639</v>
      </c>
      <c r="K412" s="46" t="str">
        <f t="shared" si="128"/>
        <v>BADALO</v>
      </c>
      <c r="L412" s="46">
        <f t="shared" si="129"/>
        <v>0</v>
      </c>
      <c r="P412">
        <v>410</v>
      </c>
      <c r="Q412" t="str">
        <f t="shared" si="138"/>
        <v>ESP</v>
      </c>
      <c r="R412">
        <f t="shared" si="139"/>
        <v>105</v>
      </c>
      <c r="S412" t="str">
        <f t="shared" si="140"/>
        <v>A1</v>
      </c>
      <c r="T412" t="str">
        <f t="shared" si="141"/>
        <v>CRESPO Pere</v>
      </c>
      <c r="U412" t="str">
        <f t="shared" si="142"/>
        <v>SEN</v>
      </c>
      <c r="V412" s="86">
        <f t="shared" si="143"/>
        <v>10639</v>
      </c>
      <c r="W412" t="str">
        <f t="shared" si="144"/>
        <v>BADALO</v>
      </c>
      <c r="Z412">
        <v>10639</v>
      </c>
      <c r="AA412" t="s">
        <v>536</v>
      </c>
      <c r="AB412" t="s">
        <v>515</v>
      </c>
      <c r="AC412" t="s">
        <v>56</v>
      </c>
      <c r="AD412" t="s">
        <v>64</v>
      </c>
      <c r="AE412" t="s">
        <v>530</v>
      </c>
      <c r="AF412" t="s">
        <v>62</v>
      </c>
      <c r="AG412">
        <v>1982</v>
      </c>
      <c r="AJ412" t="s">
        <v>526</v>
      </c>
      <c r="AK412">
        <v>105</v>
      </c>
    </row>
    <row r="413" spans="4:39" x14ac:dyDescent="0.25">
      <c r="D413" s="46">
        <f t="shared" si="121"/>
        <v>11283</v>
      </c>
      <c r="E413" s="46" t="str">
        <f t="shared" si="122"/>
        <v>ESP</v>
      </c>
      <c r="F413" s="46">
        <f t="shared" si="123"/>
        <v>105</v>
      </c>
      <c r="G413" s="46" t="str">
        <f t="shared" si="124"/>
        <v>B</v>
      </c>
      <c r="H413" s="46" t="str">
        <f t="shared" si="125"/>
        <v>RAVENTÓS Arnau</v>
      </c>
      <c r="I413" s="46" t="str">
        <f t="shared" si="126"/>
        <v>INF-1</v>
      </c>
      <c r="J413" s="46">
        <f t="shared" si="127"/>
        <v>11283</v>
      </c>
      <c r="K413" s="46" t="str">
        <f t="shared" si="128"/>
        <v>BADALO</v>
      </c>
      <c r="L413" s="46">
        <f t="shared" si="129"/>
        <v>0</v>
      </c>
      <c r="P413">
        <v>411</v>
      </c>
      <c r="Q413" t="str">
        <f t="shared" si="138"/>
        <v>ESP</v>
      </c>
      <c r="R413">
        <f t="shared" si="139"/>
        <v>105</v>
      </c>
      <c r="S413" t="str">
        <f t="shared" si="140"/>
        <v>B</v>
      </c>
      <c r="T413" t="str">
        <f t="shared" si="141"/>
        <v>RAVENTÓS Arnau</v>
      </c>
      <c r="U413" t="str">
        <f t="shared" si="142"/>
        <v>INF-1</v>
      </c>
      <c r="V413" s="86">
        <f t="shared" si="143"/>
        <v>11283</v>
      </c>
      <c r="W413" t="str">
        <f t="shared" si="144"/>
        <v>BADALO</v>
      </c>
      <c r="Z413">
        <v>11283</v>
      </c>
      <c r="AA413" t="s">
        <v>537</v>
      </c>
      <c r="AB413" t="s">
        <v>515</v>
      </c>
      <c r="AC413" t="s">
        <v>56</v>
      </c>
      <c r="AD413" t="s">
        <v>370</v>
      </c>
      <c r="AE413" t="s">
        <v>530</v>
      </c>
      <c r="AF413" t="s">
        <v>16</v>
      </c>
      <c r="AG413">
        <v>2006</v>
      </c>
      <c r="AJ413" t="s">
        <v>526</v>
      </c>
      <c r="AK413">
        <v>105</v>
      </c>
    </row>
    <row r="414" spans="4:39" x14ac:dyDescent="0.25">
      <c r="D414" s="46">
        <f t="shared" si="121"/>
        <v>10475</v>
      </c>
      <c r="E414" s="46" t="str">
        <f t="shared" si="122"/>
        <v>ESP</v>
      </c>
      <c r="F414" s="46">
        <f t="shared" si="123"/>
        <v>206</v>
      </c>
      <c r="G414" s="46" t="str">
        <f t="shared" si="124"/>
        <v>A1</v>
      </c>
      <c r="H414" s="46" t="str">
        <f t="shared" si="125"/>
        <v>LILLO Adrià</v>
      </c>
      <c r="I414" s="46" t="str">
        <f t="shared" si="126"/>
        <v>JUV-2</v>
      </c>
      <c r="J414" s="46">
        <f t="shared" si="127"/>
        <v>10475</v>
      </c>
      <c r="K414" s="46" t="str">
        <f t="shared" si="128"/>
        <v>VILABL</v>
      </c>
      <c r="L414" s="46">
        <f t="shared" si="129"/>
        <v>0</v>
      </c>
      <c r="P414">
        <v>412</v>
      </c>
      <c r="Q414" t="str">
        <f t="shared" si="138"/>
        <v>ESP</v>
      </c>
      <c r="R414">
        <f t="shared" si="139"/>
        <v>206</v>
      </c>
      <c r="S414" t="str">
        <f t="shared" si="140"/>
        <v>A1</v>
      </c>
      <c r="T414" t="str">
        <f t="shared" si="141"/>
        <v>LILLO Adrià</v>
      </c>
      <c r="U414" t="str">
        <f t="shared" si="142"/>
        <v>JUV-2</v>
      </c>
      <c r="V414" s="86">
        <f t="shared" si="143"/>
        <v>10475</v>
      </c>
      <c r="W414" t="str">
        <f t="shared" si="144"/>
        <v>VILABL</v>
      </c>
      <c r="Z414">
        <v>10475</v>
      </c>
      <c r="AA414" t="s">
        <v>538</v>
      </c>
      <c r="AB414" t="s">
        <v>515</v>
      </c>
      <c r="AC414" t="s">
        <v>56</v>
      </c>
      <c r="AD414" t="s">
        <v>380</v>
      </c>
      <c r="AE414" t="s">
        <v>100</v>
      </c>
      <c r="AF414" t="s">
        <v>62</v>
      </c>
      <c r="AG414">
        <v>2004</v>
      </c>
      <c r="AJ414" t="s">
        <v>526</v>
      </c>
      <c r="AK414">
        <v>206</v>
      </c>
    </row>
    <row r="415" spans="4:39" x14ac:dyDescent="0.25">
      <c r="D415" s="46">
        <f t="shared" si="121"/>
        <v>0</v>
      </c>
      <c r="E415" s="46">
        <f t="shared" si="122"/>
        <v>0</v>
      </c>
      <c r="F415" s="46">
        <f t="shared" si="123"/>
        <v>0</v>
      </c>
      <c r="G415" s="46">
        <f t="shared" si="124"/>
        <v>0</v>
      </c>
      <c r="H415" s="46">
        <f t="shared" si="125"/>
        <v>0</v>
      </c>
      <c r="I415" s="46">
        <f t="shared" si="126"/>
        <v>0</v>
      </c>
      <c r="J415" s="46">
        <f t="shared" si="127"/>
        <v>0</v>
      </c>
      <c r="K415" s="46">
        <f t="shared" si="128"/>
        <v>0</v>
      </c>
      <c r="L415" s="46">
        <f t="shared" si="129"/>
        <v>0</v>
      </c>
      <c r="P415">
        <v>413</v>
      </c>
    </row>
    <row r="416" spans="4:39" x14ac:dyDescent="0.25">
      <c r="D416" s="46">
        <f t="shared" si="121"/>
        <v>0</v>
      </c>
      <c r="E416" s="46">
        <f t="shared" si="122"/>
        <v>0</v>
      </c>
      <c r="F416" s="46">
        <f t="shared" si="123"/>
        <v>0</v>
      </c>
      <c r="G416" s="46">
        <f t="shared" si="124"/>
        <v>0</v>
      </c>
      <c r="H416" s="46">
        <f t="shared" si="125"/>
        <v>0</v>
      </c>
      <c r="I416" s="46">
        <f t="shared" si="126"/>
        <v>0</v>
      </c>
      <c r="J416" s="46">
        <f t="shared" si="127"/>
        <v>0</v>
      </c>
      <c r="K416" s="46">
        <f t="shared" si="128"/>
        <v>0</v>
      </c>
      <c r="L416" s="46">
        <f t="shared" si="129"/>
        <v>0</v>
      </c>
      <c r="P416">
        <v>414</v>
      </c>
    </row>
    <row r="417" spans="4:16" x14ac:dyDescent="0.25">
      <c r="D417" s="46">
        <f t="shared" si="121"/>
        <v>0</v>
      </c>
      <c r="E417" s="46">
        <f t="shared" si="122"/>
        <v>0</v>
      </c>
      <c r="F417" s="46">
        <f t="shared" si="123"/>
        <v>0</v>
      </c>
      <c r="G417" s="46">
        <f t="shared" si="124"/>
        <v>0</v>
      </c>
      <c r="H417" s="46">
        <f t="shared" si="125"/>
        <v>0</v>
      </c>
      <c r="I417" s="46">
        <f t="shared" si="126"/>
        <v>0</v>
      </c>
      <c r="J417" s="46">
        <f t="shared" si="127"/>
        <v>0</v>
      </c>
      <c r="K417" s="46">
        <f t="shared" si="128"/>
        <v>0</v>
      </c>
      <c r="L417" s="46">
        <f t="shared" si="129"/>
        <v>0</v>
      </c>
      <c r="P417">
        <v>415</v>
      </c>
    </row>
    <row r="418" spans="4:16" x14ac:dyDescent="0.25">
      <c r="D418" s="46">
        <f t="shared" si="121"/>
        <v>0</v>
      </c>
      <c r="E418" s="46">
        <f t="shared" si="122"/>
        <v>0</v>
      </c>
      <c r="F418" s="46">
        <f t="shared" si="123"/>
        <v>0</v>
      </c>
      <c r="G418" s="46">
        <f t="shared" si="124"/>
        <v>0</v>
      </c>
      <c r="H418" s="46">
        <f t="shared" si="125"/>
        <v>0</v>
      </c>
      <c r="I418" s="46">
        <f t="shared" si="126"/>
        <v>0</v>
      </c>
      <c r="J418" s="46">
        <f t="shared" si="127"/>
        <v>0</v>
      </c>
      <c r="K418" s="46">
        <f t="shared" si="128"/>
        <v>0</v>
      </c>
      <c r="L418" s="46">
        <f t="shared" si="129"/>
        <v>0</v>
      </c>
      <c r="P418">
        <v>416</v>
      </c>
    </row>
    <row r="419" spans="4:16" x14ac:dyDescent="0.25">
      <c r="D419" s="46">
        <f t="shared" si="121"/>
        <v>0</v>
      </c>
      <c r="E419" s="46">
        <f t="shared" si="122"/>
        <v>0</v>
      </c>
      <c r="F419" s="46">
        <f t="shared" si="123"/>
        <v>0</v>
      </c>
      <c r="G419" s="46">
        <f t="shared" si="124"/>
        <v>0</v>
      </c>
      <c r="H419" s="46">
        <f t="shared" si="125"/>
        <v>0</v>
      </c>
      <c r="I419" s="46">
        <f t="shared" si="126"/>
        <v>0</v>
      </c>
      <c r="J419" s="46">
        <f t="shared" si="127"/>
        <v>0</v>
      </c>
      <c r="K419" s="46">
        <f t="shared" si="128"/>
        <v>0</v>
      </c>
      <c r="L419" s="46">
        <f t="shared" si="129"/>
        <v>0</v>
      </c>
      <c r="P419">
        <v>417</v>
      </c>
    </row>
    <row r="420" spans="4:16" x14ac:dyDescent="0.25">
      <c r="D420" t="str">
        <f t="shared" ref="D420:D426" si="145">J420</f>
        <v xml:space="preserve"> </v>
      </c>
      <c r="E420" t="s">
        <v>59</v>
      </c>
      <c r="F420">
        <v>999</v>
      </c>
      <c r="G420" t="s">
        <v>59</v>
      </c>
      <c r="H420" t="s">
        <v>59</v>
      </c>
      <c r="I420" t="s">
        <v>59</v>
      </c>
      <c r="J420" t="s">
        <v>59</v>
      </c>
      <c r="K420" t="s">
        <v>59</v>
      </c>
      <c r="L420" t="s">
        <v>59</v>
      </c>
    </row>
    <row r="421" spans="4:16" x14ac:dyDescent="0.25">
      <c r="D421" t="str">
        <f t="shared" si="145"/>
        <v>AAA</v>
      </c>
      <c r="F421">
        <v>999</v>
      </c>
      <c r="G421" t="s">
        <v>59</v>
      </c>
      <c r="H421" t="s">
        <v>299</v>
      </c>
      <c r="I421" t="s">
        <v>59</v>
      </c>
      <c r="J421" t="s">
        <v>300</v>
      </c>
      <c r="K421" t="s">
        <v>59</v>
      </c>
      <c r="L421" t="s">
        <v>59</v>
      </c>
    </row>
    <row r="422" spans="4:16" x14ac:dyDescent="0.25">
      <c r="D422" t="str">
        <f t="shared" si="145"/>
        <v>BBB</v>
      </c>
      <c r="F422">
        <v>999</v>
      </c>
      <c r="G422" t="s">
        <v>59</v>
      </c>
      <c r="H422" t="s">
        <v>301</v>
      </c>
      <c r="I422" t="s">
        <v>59</v>
      </c>
      <c r="J422" t="s">
        <v>302</v>
      </c>
      <c r="K422" t="s">
        <v>59</v>
      </c>
      <c r="L422" t="s">
        <v>59</v>
      </c>
    </row>
    <row r="423" spans="4:16" x14ac:dyDescent="0.25">
      <c r="D423" t="str">
        <f t="shared" si="145"/>
        <v>CCC</v>
      </c>
      <c r="F423">
        <v>999</v>
      </c>
      <c r="G423" t="s">
        <v>59</v>
      </c>
      <c r="H423" t="s">
        <v>303</v>
      </c>
      <c r="I423" t="s">
        <v>59</v>
      </c>
      <c r="J423" t="s">
        <v>304</v>
      </c>
      <c r="K423" t="s">
        <v>59</v>
      </c>
      <c r="L423" t="s">
        <v>59</v>
      </c>
    </row>
    <row r="424" spans="4:16" x14ac:dyDescent="0.25">
      <c r="D424" t="str">
        <f t="shared" si="145"/>
        <v>XXX</v>
      </c>
      <c r="F424">
        <v>999</v>
      </c>
      <c r="G424" t="s">
        <v>59</v>
      </c>
      <c r="H424" t="s">
        <v>305</v>
      </c>
      <c r="I424" t="s">
        <v>59</v>
      </c>
      <c r="J424" t="s">
        <v>306</v>
      </c>
      <c r="K424" t="s">
        <v>59</v>
      </c>
      <c r="L424" t="s">
        <v>59</v>
      </c>
    </row>
    <row r="425" spans="4:16" x14ac:dyDescent="0.25">
      <c r="D425" t="str">
        <f t="shared" si="145"/>
        <v>YYY</v>
      </c>
      <c r="F425">
        <v>999</v>
      </c>
      <c r="G425" t="s">
        <v>59</v>
      </c>
      <c r="H425" t="s">
        <v>307</v>
      </c>
      <c r="I425" t="s">
        <v>59</v>
      </c>
      <c r="J425" t="s">
        <v>308</v>
      </c>
      <c r="K425" t="s">
        <v>59</v>
      </c>
      <c r="L425" t="s">
        <v>59</v>
      </c>
    </row>
    <row r="426" spans="4:16" x14ac:dyDescent="0.25">
      <c r="D426" t="str">
        <f t="shared" si="145"/>
        <v>ZZZ</v>
      </c>
      <c r="F426">
        <v>999</v>
      </c>
      <c r="G426" t="s">
        <v>59</v>
      </c>
      <c r="H426" t="s">
        <v>309</v>
      </c>
      <c r="I426" t="s">
        <v>59</v>
      </c>
      <c r="J426" t="s">
        <v>310</v>
      </c>
      <c r="K426" t="s">
        <v>59</v>
      </c>
      <c r="L42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acta</vt:lpstr>
      <vt:lpstr>ACTES4</vt:lpstr>
      <vt:lpstr>ACTESXCONSULTA</vt:lpstr>
      <vt:lpstr>equips+jugtdm</vt:lpstr>
      <vt:lpstr>ACTES4!actes_1</vt:lpstr>
      <vt:lpstr>ACTES3</vt:lpstr>
      <vt:lpstr>ACTES4</vt:lpstr>
      <vt:lpstr>ACTESXCONSULTA!actesxconsulta</vt:lpstr>
      <vt:lpstr>acta!Área_de_impresión</vt:lpstr>
      <vt:lpstr>equips</vt:lpstr>
      <vt:lpstr>jug</vt:lpstr>
      <vt:lpstr>'equips+jugtdm'!jugtdm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Sospedra</dc:creator>
  <cp:lastModifiedBy>Xavier Sospedra</cp:lastModifiedBy>
  <cp:lastPrinted>2021-04-08T16:07:02Z</cp:lastPrinted>
  <dcterms:created xsi:type="dcterms:W3CDTF">2019-10-01T12:52:37Z</dcterms:created>
  <dcterms:modified xsi:type="dcterms:W3CDTF">2021-06-02T11:54:37Z</dcterms:modified>
</cp:coreProperties>
</file>